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D:\1.0.1 VISAS\Entregado\Tablas\"/>
    </mc:Choice>
  </mc:AlternateContent>
  <xr:revisionPtr revIDLastSave="0" documentId="13_ncr:1_{0212F492-4F59-4784-9268-AC09F7024B58}" xr6:coauthVersionLast="47" xr6:coauthVersionMax="47" xr10:uidLastSave="{00000000-0000-0000-0000-000000000000}"/>
  <bookViews>
    <workbookView xWindow="-120" yWindow="-120" windowWidth="29040" windowHeight="15840" xr2:uid="{00000000-000D-0000-FFFF-FFFF00000000}"/>
  </bookViews>
  <sheets>
    <sheet name="Índice" sheetId="33" r:id="rId1"/>
    <sheet name="V.1. Totalvisas" sheetId="10" r:id="rId2"/>
    <sheet name="V.2. Totalvisasinmig" sheetId="6" r:id="rId3"/>
    <sheet name="V.3. Visasporpaísycondmig" sheetId="24" r:id="rId4"/>
    <sheet name="V.4. Totalvisasnoinmigcat" sheetId="28" r:id="rId5"/>
    <sheet name="V.5. Principalesclasenoinmig" sheetId="5" r:id="rId6"/>
    <sheet name="V.6. Totalvisasnoinmigmx" sheetId="30" r:id="rId7"/>
    <sheet name="V.7. Principalescategoinmi" sheetId="34" r:id="rId8"/>
    <sheet name="V.8. InmigranteMx" sheetId="25" r:id="rId9"/>
    <sheet name="V.9. Principalescategonoinmig" sheetId="35" r:id="rId10"/>
  </sheets>
  <definedNames>
    <definedName name="_xlnm._FilterDatabase" localSheetId="3" hidden="1">'V.3. Visasporpaísycondmig'!$B$219:$AY$219</definedName>
    <definedName name="_xlnm._FilterDatabase" localSheetId="5" hidden="1">'V.5. Principalesclasenoinmig'!#REF!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6" i="34" l="1"/>
  <c r="AE8" i="34" s="1"/>
  <c r="AO193" i="24"/>
  <c r="AO192" i="24"/>
  <c r="AO191" i="24"/>
  <c r="AO190" i="24"/>
  <c r="AO189" i="24"/>
  <c r="AO188" i="24"/>
  <c r="AO187" i="24"/>
  <c r="AO186" i="24"/>
  <c r="AO185" i="24"/>
  <c r="AO184" i="24"/>
  <c r="AO183" i="24"/>
  <c r="AO182" i="24"/>
  <c r="AO181" i="24"/>
  <c r="AO180" i="24"/>
  <c r="AO179" i="24"/>
  <c r="AO178" i="24"/>
  <c r="AO177" i="24"/>
  <c r="AO176" i="24"/>
  <c r="AO175" i="24"/>
  <c r="AO174" i="24"/>
  <c r="AO173" i="24"/>
  <c r="AO172" i="24"/>
  <c r="AO171" i="24"/>
  <c r="AO170" i="24"/>
  <c r="AO169" i="24"/>
  <c r="AO168" i="24"/>
  <c r="AO167" i="24"/>
  <c r="AO166" i="24"/>
  <c r="AO165" i="24"/>
  <c r="AO164" i="24"/>
  <c r="AO163" i="24"/>
  <c r="AO162" i="24"/>
  <c r="AO161" i="24"/>
  <c r="AO160" i="24"/>
  <c r="AO159" i="24"/>
  <c r="AO158" i="24"/>
  <c r="AO157" i="24"/>
  <c r="AO156" i="24"/>
  <c r="AO155" i="24"/>
  <c r="AO154" i="24"/>
  <c r="AO153" i="24"/>
  <c r="AO152" i="24"/>
  <c r="AO151" i="24"/>
  <c r="AO150" i="24"/>
  <c r="AO149" i="24"/>
  <c r="AO148" i="24"/>
  <c r="AO147" i="24"/>
  <c r="AO146" i="24"/>
  <c r="AO145" i="24"/>
  <c r="AO144" i="24"/>
  <c r="AO143" i="24"/>
  <c r="AO142" i="24"/>
  <c r="AO141" i="24"/>
  <c r="AO140" i="24"/>
  <c r="AO139" i="24"/>
  <c r="AO138" i="24"/>
  <c r="AO137" i="24"/>
  <c r="AO136" i="24"/>
  <c r="AO135" i="24"/>
  <c r="AO134" i="24"/>
  <c r="AO133" i="24"/>
  <c r="AO132" i="24"/>
  <c r="AO131" i="24"/>
  <c r="AO130" i="24"/>
  <c r="AO129" i="24"/>
  <c r="AO128" i="24"/>
  <c r="AO127" i="24"/>
  <c r="AO126" i="24"/>
  <c r="AO125" i="24"/>
  <c r="AO124" i="24"/>
  <c r="AO123" i="24"/>
  <c r="AO122" i="24"/>
  <c r="AO121" i="24"/>
  <c r="AO120" i="24"/>
  <c r="AO119" i="24"/>
  <c r="AO118" i="24"/>
  <c r="AO117" i="24"/>
  <c r="AO116" i="24"/>
  <c r="AO115" i="24"/>
  <c r="AO114" i="24"/>
  <c r="AO113" i="24"/>
  <c r="AO112" i="24"/>
  <c r="AO111" i="24"/>
  <c r="AO110" i="24"/>
  <c r="AO109" i="24"/>
  <c r="AO108" i="24"/>
  <c r="AK108" i="24"/>
  <c r="AK109" i="24"/>
  <c r="AK110" i="24"/>
  <c r="AK111" i="24"/>
  <c r="AK112" i="24"/>
  <c r="AK113" i="24"/>
  <c r="AK114" i="24"/>
  <c r="AK115" i="24"/>
  <c r="AK116" i="24"/>
  <c r="AK117" i="24"/>
  <c r="AK118" i="24"/>
  <c r="AK119" i="24"/>
  <c r="AK120" i="24"/>
  <c r="AK121" i="24"/>
  <c r="AK122" i="24"/>
  <c r="AK123" i="24"/>
  <c r="AK124" i="24"/>
  <c r="AK125" i="24"/>
  <c r="AK126" i="24"/>
  <c r="AK127" i="24"/>
  <c r="AK128" i="24"/>
  <c r="AK129" i="24"/>
  <c r="AK130" i="24"/>
  <c r="AK131" i="24"/>
  <c r="AK132" i="24"/>
  <c r="AK133" i="24"/>
  <c r="AK134" i="24"/>
  <c r="AK135" i="24"/>
  <c r="AK136" i="24"/>
  <c r="AK137" i="24"/>
  <c r="AK138" i="24"/>
  <c r="AK139" i="24"/>
  <c r="AK140" i="24"/>
  <c r="AK141" i="24"/>
  <c r="AK142" i="24"/>
  <c r="AK143" i="24"/>
  <c r="AK144" i="24"/>
  <c r="AK145" i="24"/>
  <c r="AK146" i="24"/>
  <c r="AK147" i="24"/>
  <c r="AK148" i="24"/>
  <c r="AK149" i="24"/>
  <c r="AK150" i="24"/>
  <c r="AK151" i="24"/>
  <c r="AK152" i="24"/>
  <c r="AK153" i="24"/>
  <c r="AK154" i="24"/>
  <c r="AK155" i="24"/>
  <c r="AK156" i="24"/>
  <c r="AK157" i="24"/>
  <c r="AK158" i="24"/>
  <c r="AK159" i="24"/>
  <c r="AK160" i="24"/>
  <c r="AK161" i="24"/>
  <c r="AK162" i="24"/>
  <c r="AK163" i="24"/>
  <c r="AK164" i="24"/>
  <c r="AK165" i="24"/>
  <c r="AK166" i="24"/>
  <c r="AK167" i="24"/>
  <c r="AK168" i="24"/>
  <c r="AK169" i="24"/>
  <c r="AK170" i="24"/>
  <c r="AK171" i="24"/>
  <c r="AK172" i="24"/>
  <c r="AK173" i="24"/>
  <c r="AK174" i="24"/>
  <c r="AK175" i="24"/>
  <c r="AK176" i="24"/>
  <c r="AK177" i="24"/>
  <c r="AK178" i="24"/>
  <c r="AK179" i="24"/>
  <c r="AK180" i="24"/>
  <c r="AK181" i="24"/>
  <c r="AK182" i="24"/>
  <c r="AK183" i="24"/>
  <c r="AK184" i="24"/>
  <c r="AK185" i="24"/>
  <c r="AK186" i="24"/>
  <c r="AK187" i="24"/>
  <c r="AK188" i="24"/>
  <c r="AK189" i="24"/>
  <c r="AK190" i="24"/>
  <c r="AK191" i="24"/>
  <c r="AK192" i="24"/>
  <c r="AK193" i="24"/>
  <c r="AG108" i="24"/>
  <c r="AG109" i="24"/>
  <c r="AG110" i="24"/>
  <c r="AG111" i="24"/>
  <c r="AG112" i="24"/>
  <c r="AG113" i="24"/>
  <c r="AG114" i="24"/>
  <c r="AG115" i="24"/>
  <c r="AG116" i="24"/>
  <c r="AG117" i="24"/>
  <c r="AG118" i="24"/>
  <c r="AG119" i="24"/>
  <c r="AG120" i="24"/>
  <c r="AG121" i="24"/>
  <c r="AG122" i="24"/>
  <c r="AG123" i="24"/>
  <c r="AG124" i="24"/>
  <c r="AG125" i="24"/>
  <c r="AG126" i="24"/>
  <c r="AG127" i="24"/>
  <c r="AG128" i="24"/>
  <c r="AG129" i="24"/>
  <c r="AG130" i="24"/>
  <c r="AG131" i="24"/>
  <c r="AG132" i="24"/>
  <c r="AG133" i="24"/>
  <c r="AG134" i="24"/>
  <c r="AG135" i="24"/>
  <c r="AG136" i="24"/>
  <c r="AG137" i="24"/>
  <c r="AG138" i="24"/>
  <c r="AG139" i="24"/>
  <c r="AG140" i="24"/>
  <c r="AG141" i="24"/>
  <c r="AG142" i="24"/>
  <c r="AG143" i="24"/>
  <c r="AG144" i="24"/>
  <c r="AG145" i="24"/>
  <c r="AG146" i="24"/>
  <c r="AG147" i="24"/>
  <c r="AG148" i="24"/>
  <c r="AG149" i="24"/>
  <c r="AG150" i="24"/>
  <c r="AG151" i="24"/>
  <c r="AG152" i="24"/>
  <c r="AG153" i="24"/>
  <c r="AG154" i="24"/>
  <c r="AG155" i="24"/>
  <c r="AG156" i="24"/>
  <c r="AG157" i="24"/>
  <c r="AG158" i="24"/>
  <c r="AG159" i="24"/>
  <c r="AG160" i="24"/>
  <c r="AG161" i="24"/>
  <c r="AG162" i="24"/>
  <c r="AG163" i="24"/>
  <c r="AG164" i="24"/>
  <c r="AG165" i="24"/>
  <c r="AG166" i="24"/>
  <c r="AG167" i="24"/>
  <c r="AG168" i="24"/>
  <c r="AG169" i="24"/>
  <c r="AG170" i="24"/>
  <c r="AG171" i="24"/>
  <c r="AG172" i="24"/>
  <c r="AG173" i="24"/>
  <c r="AG174" i="24"/>
  <c r="AG175" i="24"/>
  <c r="AG176" i="24"/>
  <c r="AG177" i="24"/>
  <c r="AG178" i="24"/>
  <c r="AG179" i="24"/>
  <c r="AG180" i="24"/>
  <c r="AG181" i="24"/>
  <c r="AG182" i="24"/>
  <c r="AG183" i="24"/>
  <c r="AG184" i="24"/>
  <c r="AG185" i="24"/>
  <c r="AG186" i="24"/>
  <c r="AG187" i="24"/>
  <c r="AG188" i="24"/>
  <c r="AG189" i="24"/>
  <c r="AG190" i="24"/>
  <c r="AG191" i="24"/>
  <c r="AG192" i="24"/>
  <c r="AG193" i="24"/>
  <c r="AC108" i="24"/>
  <c r="AC109" i="24"/>
  <c r="AC110" i="24"/>
  <c r="AC111" i="24"/>
  <c r="AC112" i="24"/>
  <c r="AC113" i="24"/>
  <c r="AC114" i="24"/>
  <c r="AC115" i="24"/>
  <c r="AC116" i="24"/>
  <c r="AC117" i="24"/>
  <c r="AC118" i="24"/>
  <c r="AC119" i="24"/>
  <c r="AC120" i="24"/>
  <c r="AC121" i="24"/>
  <c r="AC122" i="24"/>
  <c r="AC123" i="24"/>
  <c r="AC124" i="24"/>
  <c r="AC125" i="24"/>
  <c r="AC126" i="24"/>
  <c r="AC127" i="24"/>
  <c r="AC128" i="24"/>
  <c r="AC129" i="24"/>
  <c r="AC130" i="24"/>
  <c r="AC131" i="24"/>
  <c r="AC132" i="24"/>
  <c r="AC133" i="24"/>
  <c r="AC134" i="24"/>
  <c r="AC135" i="24"/>
  <c r="AC136" i="24"/>
  <c r="AC137" i="24"/>
  <c r="AC138" i="24"/>
  <c r="AC139" i="24"/>
  <c r="AC140" i="24"/>
  <c r="AC141" i="24"/>
  <c r="AC142" i="24"/>
  <c r="AC143" i="24"/>
  <c r="AC144" i="24"/>
  <c r="AC145" i="24"/>
  <c r="AC146" i="24"/>
  <c r="AC147" i="24"/>
  <c r="AC148" i="24"/>
  <c r="AC149" i="24"/>
  <c r="AC150" i="24"/>
  <c r="AC151" i="24"/>
  <c r="AC152" i="24"/>
  <c r="AC153" i="24"/>
  <c r="AC154" i="24"/>
  <c r="AC155" i="24"/>
  <c r="AC156" i="24"/>
  <c r="AC157" i="24"/>
  <c r="AC158" i="24"/>
  <c r="AC159" i="24"/>
  <c r="AC160" i="24"/>
  <c r="AC161" i="24"/>
  <c r="AC162" i="24"/>
  <c r="AC163" i="24"/>
  <c r="AC164" i="24"/>
  <c r="AC165" i="24"/>
  <c r="AC166" i="24"/>
  <c r="AC167" i="24"/>
  <c r="AC168" i="24"/>
  <c r="AC169" i="24"/>
  <c r="AC170" i="24"/>
  <c r="AC171" i="24"/>
  <c r="AC172" i="24"/>
  <c r="AC173" i="24"/>
  <c r="AC174" i="24"/>
  <c r="AC175" i="24"/>
  <c r="AC176" i="24"/>
  <c r="AC177" i="24"/>
  <c r="AC178" i="24"/>
  <c r="AC179" i="24"/>
  <c r="AC180" i="24"/>
  <c r="AC181" i="24"/>
  <c r="AC182" i="24"/>
  <c r="AC183" i="24"/>
  <c r="AC184" i="24"/>
  <c r="AC185" i="24"/>
  <c r="AC186" i="24"/>
  <c r="AC187" i="24"/>
  <c r="AC188" i="24"/>
  <c r="AC189" i="24"/>
  <c r="AC190" i="24"/>
  <c r="AC191" i="24"/>
  <c r="AC192" i="24"/>
  <c r="AC193" i="24"/>
  <c r="Y108" i="24"/>
  <c r="Y109" i="24"/>
  <c r="Y110" i="24"/>
  <c r="Y111" i="24"/>
  <c r="Y112" i="24"/>
  <c r="Y113" i="24"/>
  <c r="Y114" i="24"/>
  <c r="Y115" i="24"/>
  <c r="Y116" i="24"/>
  <c r="Y117" i="24"/>
  <c r="Y118" i="24"/>
  <c r="Y119" i="24"/>
  <c r="Y120" i="24"/>
  <c r="Y121" i="24"/>
  <c r="Y122" i="24"/>
  <c r="Y123" i="24"/>
  <c r="Y124" i="24"/>
  <c r="Y125" i="24"/>
  <c r="Y126" i="24"/>
  <c r="Y127" i="24"/>
  <c r="Y128" i="24"/>
  <c r="Y129" i="24"/>
  <c r="Y130" i="24"/>
  <c r="Y131" i="24"/>
  <c r="Y132" i="24"/>
  <c r="Y133" i="24"/>
  <c r="Y134" i="24"/>
  <c r="Y135" i="24"/>
  <c r="Y136" i="24"/>
  <c r="Y137" i="24"/>
  <c r="Y138" i="24"/>
  <c r="Y139" i="24"/>
  <c r="Y140" i="24"/>
  <c r="Y141" i="24"/>
  <c r="Y142" i="24"/>
  <c r="Y143" i="24"/>
  <c r="Y144" i="24"/>
  <c r="Y145" i="24"/>
  <c r="Y146" i="24"/>
  <c r="Y147" i="24"/>
  <c r="Y148" i="24"/>
  <c r="Y149" i="24"/>
  <c r="Y150" i="24"/>
  <c r="Y151" i="24"/>
  <c r="Y152" i="24"/>
  <c r="Y153" i="24"/>
  <c r="Y154" i="24"/>
  <c r="Y155" i="24"/>
  <c r="Y156" i="24"/>
  <c r="Y157" i="24"/>
  <c r="Y158" i="24"/>
  <c r="Y159" i="24"/>
  <c r="Y160" i="24"/>
  <c r="Y161" i="24"/>
  <c r="Y162" i="24"/>
  <c r="Y163" i="24"/>
  <c r="Y164" i="24"/>
  <c r="Y165" i="24"/>
  <c r="Y166" i="24"/>
  <c r="Y167" i="24"/>
  <c r="Y168" i="24"/>
  <c r="Y169" i="24"/>
  <c r="Y170" i="24"/>
  <c r="Y171" i="24"/>
  <c r="Y172" i="24"/>
  <c r="Y173" i="24"/>
  <c r="Y174" i="24"/>
  <c r="Y175" i="24"/>
  <c r="Y176" i="24"/>
  <c r="Y177" i="24"/>
  <c r="Y178" i="24"/>
  <c r="Y179" i="24"/>
  <c r="Y180" i="24"/>
  <c r="Y181" i="24"/>
  <c r="Y182" i="24"/>
  <c r="Y183" i="24"/>
  <c r="Y184" i="24"/>
  <c r="Y185" i="24"/>
  <c r="Y186" i="24"/>
  <c r="Y187" i="24"/>
  <c r="Y188" i="24"/>
  <c r="Y189" i="24"/>
  <c r="Y190" i="24"/>
  <c r="Y191" i="24"/>
  <c r="Y192" i="24"/>
  <c r="Y193" i="24"/>
  <c r="U108" i="24"/>
  <c r="U109" i="24"/>
  <c r="U110" i="24"/>
  <c r="U111" i="24"/>
  <c r="U112" i="24"/>
  <c r="U113" i="24"/>
  <c r="U114" i="24"/>
  <c r="U115" i="24"/>
  <c r="U116" i="24"/>
  <c r="U117" i="24"/>
  <c r="U118" i="24"/>
  <c r="U119" i="24"/>
  <c r="U120" i="24"/>
  <c r="U121" i="24"/>
  <c r="U122" i="24"/>
  <c r="U123" i="24"/>
  <c r="U124" i="24"/>
  <c r="U125" i="24"/>
  <c r="U126" i="24"/>
  <c r="U127" i="24"/>
  <c r="U128" i="24"/>
  <c r="U129" i="24"/>
  <c r="U130" i="24"/>
  <c r="U131" i="24"/>
  <c r="U132" i="24"/>
  <c r="U133" i="24"/>
  <c r="U134" i="24"/>
  <c r="U135" i="24"/>
  <c r="U136" i="24"/>
  <c r="U137" i="24"/>
  <c r="U138" i="24"/>
  <c r="U139" i="24"/>
  <c r="U140" i="24"/>
  <c r="U141" i="24"/>
  <c r="U142" i="24"/>
  <c r="U143" i="24"/>
  <c r="U144" i="24"/>
  <c r="U145" i="24"/>
  <c r="U146" i="24"/>
  <c r="U147" i="24"/>
  <c r="U148" i="24"/>
  <c r="U149" i="24"/>
  <c r="U150" i="24"/>
  <c r="U151" i="24"/>
  <c r="U152" i="24"/>
  <c r="U153" i="24"/>
  <c r="U154" i="24"/>
  <c r="U155" i="24"/>
  <c r="U156" i="24"/>
  <c r="U157" i="24"/>
  <c r="U158" i="24"/>
  <c r="U159" i="24"/>
  <c r="U160" i="24"/>
  <c r="U161" i="24"/>
  <c r="U162" i="24"/>
  <c r="U163" i="24"/>
  <c r="U164" i="24"/>
  <c r="U165" i="24"/>
  <c r="U166" i="24"/>
  <c r="U167" i="24"/>
  <c r="U168" i="24"/>
  <c r="U169" i="24"/>
  <c r="U170" i="24"/>
  <c r="U171" i="24"/>
  <c r="U172" i="24"/>
  <c r="U173" i="24"/>
  <c r="U174" i="24"/>
  <c r="U175" i="24"/>
  <c r="U176" i="24"/>
  <c r="U177" i="24"/>
  <c r="U178" i="24"/>
  <c r="U179" i="24"/>
  <c r="U180" i="24"/>
  <c r="U181" i="24"/>
  <c r="U182" i="24"/>
  <c r="U183" i="24"/>
  <c r="U184" i="24"/>
  <c r="U185" i="24"/>
  <c r="U186" i="24"/>
  <c r="U187" i="24"/>
  <c r="U188" i="24"/>
  <c r="U189" i="24"/>
  <c r="U190" i="24"/>
  <c r="U191" i="24"/>
  <c r="U192" i="24"/>
  <c r="U193" i="24"/>
  <c r="Q108" i="24"/>
  <c r="Q109" i="24"/>
  <c r="Q110" i="24"/>
  <c r="Q111" i="24"/>
  <c r="Q112" i="24"/>
  <c r="Q113" i="24"/>
  <c r="Q114" i="24"/>
  <c r="Q115" i="24"/>
  <c r="Q116" i="24"/>
  <c r="Q117" i="24"/>
  <c r="Q118" i="24"/>
  <c r="Q119" i="24"/>
  <c r="Q120" i="24"/>
  <c r="Q121" i="24"/>
  <c r="Q122" i="24"/>
  <c r="Q123" i="24"/>
  <c r="Q124" i="24"/>
  <c r="Q125" i="24"/>
  <c r="Q126" i="24"/>
  <c r="Q127" i="24"/>
  <c r="Q128" i="24"/>
  <c r="Q129" i="24"/>
  <c r="Q130" i="24"/>
  <c r="Q131" i="24"/>
  <c r="Q132" i="24"/>
  <c r="Q133" i="24"/>
  <c r="Q134" i="24"/>
  <c r="Q135" i="24"/>
  <c r="Q136" i="24"/>
  <c r="Q137" i="24"/>
  <c r="Q138" i="24"/>
  <c r="Q139" i="24"/>
  <c r="Q140" i="24"/>
  <c r="Q141" i="24"/>
  <c r="Q142" i="24"/>
  <c r="Q143" i="24"/>
  <c r="Q144" i="24"/>
  <c r="Q145" i="24"/>
  <c r="Q146" i="24"/>
  <c r="Q147" i="24"/>
  <c r="Q148" i="24"/>
  <c r="Q149" i="24"/>
  <c r="Q150" i="24"/>
  <c r="Q151" i="24"/>
  <c r="Q152" i="24"/>
  <c r="Q153" i="24"/>
  <c r="Q154" i="24"/>
  <c r="Q155" i="24"/>
  <c r="Q156" i="24"/>
  <c r="Q157" i="24"/>
  <c r="Q158" i="24"/>
  <c r="Q159" i="24"/>
  <c r="Q160" i="24"/>
  <c r="Q161" i="24"/>
  <c r="Q162" i="24"/>
  <c r="Q163" i="24"/>
  <c r="Q164" i="24"/>
  <c r="Q165" i="24"/>
  <c r="Q166" i="24"/>
  <c r="Q167" i="24"/>
  <c r="Q168" i="24"/>
  <c r="Q169" i="24"/>
  <c r="Q170" i="24"/>
  <c r="Q171" i="24"/>
  <c r="Q172" i="24"/>
  <c r="Q173" i="24"/>
  <c r="Q174" i="24"/>
  <c r="Q175" i="24"/>
  <c r="Q176" i="24"/>
  <c r="Q177" i="24"/>
  <c r="Q178" i="24"/>
  <c r="Q179" i="24"/>
  <c r="Q180" i="24"/>
  <c r="Q181" i="24"/>
  <c r="Q182" i="24"/>
  <c r="Q183" i="24"/>
  <c r="Q184" i="24"/>
  <c r="Q185" i="24"/>
  <c r="Q186" i="24"/>
  <c r="Q187" i="24"/>
  <c r="Q188" i="24"/>
  <c r="Q189" i="24"/>
  <c r="Q190" i="24"/>
  <c r="Q191" i="24"/>
  <c r="Q192" i="24"/>
  <c r="Q193" i="24"/>
  <c r="M108" i="24"/>
  <c r="M109" i="24"/>
  <c r="M110" i="24"/>
  <c r="M111" i="24"/>
  <c r="M112" i="24"/>
  <c r="M113" i="24"/>
  <c r="M114" i="24"/>
  <c r="M115" i="24"/>
  <c r="M116" i="24"/>
  <c r="M117" i="24"/>
  <c r="M118" i="24"/>
  <c r="M119" i="24"/>
  <c r="M120" i="24"/>
  <c r="M121" i="24"/>
  <c r="M122" i="24"/>
  <c r="M123" i="24"/>
  <c r="M124" i="24"/>
  <c r="M125" i="24"/>
  <c r="M126" i="24"/>
  <c r="M127" i="24"/>
  <c r="M128" i="24"/>
  <c r="M129" i="24"/>
  <c r="M130" i="24"/>
  <c r="M131" i="24"/>
  <c r="M132" i="24"/>
  <c r="M133" i="24"/>
  <c r="M134" i="24"/>
  <c r="M135" i="24"/>
  <c r="M136" i="24"/>
  <c r="M137" i="24"/>
  <c r="M138" i="24"/>
  <c r="M139" i="24"/>
  <c r="M140" i="24"/>
  <c r="M141" i="24"/>
  <c r="M142" i="24"/>
  <c r="M143" i="24"/>
  <c r="M144" i="24"/>
  <c r="M145" i="24"/>
  <c r="M146" i="24"/>
  <c r="M147" i="24"/>
  <c r="M148" i="24"/>
  <c r="M149" i="24"/>
  <c r="M150" i="24"/>
  <c r="M151" i="24"/>
  <c r="M152" i="24"/>
  <c r="M153" i="24"/>
  <c r="M154" i="24"/>
  <c r="M155" i="24"/>
  <c r="M156" i="24"/>
  <c r="M157" i="24"/>
  <c r="M158" i="24"/>
  <c r="M159" i="24"/>
  <c r="M160" i="24"/>
  <c r="M161" i="24"/>
  <c r="M162" i="24"/>
  <c r="M163" i="24"/>
  <c r="M164" i="24"/>
  <c r="M165" i="24"/>
  <c r="M166" i="24"/>
  <c r="M167" i="24"/>
  <c r="M168" i="24"/>
  <c r="M169" i="24"/>
  <c r="M170" i="24"/>
  <c r="M171" i="24"/>
  <c r="M172" i="24"/>
  <c r="M173" i="24"/>
  <c r="M174" i="24"/>
  <c r="M175" i="24"/>
  <c r="M176" i="24"/>
  <c r="M177" i="24"/>
  <c r="M178" i="24"/>
  <c r="M179" i="24"/>
  <c r="M180" i="24"/>
  <c r="M181" i="24"/>
  <c r="M182" i="24"/>
  <c r="M183" i="24"/>
  <c r="M184" i="24"/>
  <c r="M185" i="24"/>
  <c r="M186" i="24"/>
  <c r="M187" i="24"/>
  <c r="M188" i="24"/>
  <c r="M189" i="24"/>
  <c r="M190" i="24"/>
  <c r="M191" i="24"/>
  <c r="M192" i="24"/>
  <c r="M193" i="24"/>
  <c r="I193" i="24"/>
  <c r="I192" i="24"/>
  <c r="I191" i="24"/>
  <c r="I190" i="24"/>
  <c r="I189" i="24"/>
  <c r="I188" i="24"/>
  <c r="I187" i="24"/>
  <c r="I186" i="24"/>
  <c r="I185" i="24"/>
  <c r="I184" i="24"/>
  <c r="I183" i="24"/>
  <c r="I182" i="24"/>
  <c r="I181" i="24"/>
  <c r="I180" i="24"/>
  <c r="I179" i="24"/>
  <c r="I178" i="24"/>
  <c r="I177" i="24"/>
  <c r="I176" i="24"/>
  <c r="I175" i="24"/>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151" i="24"/>
  <c r="I150" i="24"/>
  <c r="I149" i="24"/>
  <c r="I148" i="24"/>
  <c r="I147" i="24"/>
  <c r="I146" i="24"/>
  <c r="I145" i="24"/>
  <c r="I144" i="24"/>
  <c r="I143" i="24"/>
  <c r="I142" i="24"/>
  <c r="I141" i="24"/>
  <c r="I140" i="24"/>
  <c r="I139" i="24"/>
  <c r="I138" i="24"/>
  <c r="I137" i="24"/>
  <c r="I136" i="24"/>
  <c r="I135" i="24"/>
  <c r="I134" i="24"/>
  <c r="I133" i="24"/>
  <c r="I132" i="24"/>
  <c r="I131" i="24"/>
  <c r="I130" i="24"/>
  <c r="I129" i="24"/>
  <c r="I128" i="24"/>
  <c r="I127" i="24"/>
  <c r="I126" i="24"/>
  <c r="I125" i="24"/>
  <c r="I124" i="24"/>
  <c r="I123" i="24"/>
  <c r="I122" i="24"/>
  <c r="I121" i="24"/>
  <c r="I120" i="24"/>
  <c r="I119" i="24"/>
  <c r="I118" i="24"/>
  <c r="I117" i="24"/>
  <c r="I116" i="24"/>
  <c r="I115" i="24"/>
  <c r="I114" i="24"/>
  <c r="I113" i="24"/>
  <c r="I112" i="24"/>
  <c r="I111" i="24"/>
  <c r="I110" i="24"/>
  <c r="I109" i="24"/>
  <c r="I108" i="24"/>
  <c r="I107" i="24"/>
  <c r="E193" i="24"/>
  <c r="E192" i="24"/>
  <c r="E191" i="24"/>
  <c r="E190" i="24"/>
  <c r="E189" i="24"/>
  <c r="E188" i="24"/>
  <c r="E187" i="24"/>
  <c r="E186" i="24"/>
  <c r="E185" i="24"/>
  <c r="E184" i="24"/>
  <c r="E183" i="24"/>
  <c r="E182" i="24"/>
  <c r="E181" i="24"/>
  <c r="E180" i="24"/>
  <c r="E179" i="24"/>
  <c r="E178" i="24"/>
  <c r="E177" i="24"/>
  <c r="E176" i="24"/>
  <c r="E175" i="24"/>
  <c r="E174" i="24"/>
  <c r="E173" i="24"/>
  <c r="E172" i="24"/>
  <c r="E171" i="24"/>
  <c r="E170" i="24"/>
  <c r="E169" i="24"/>
  <c r="E168" i="24"/>
  <c r="E167" i="24"/>
  <c r="E166" i="24"/>
  <c r="E165" i="24"/>
  <c r="E164" i="24"/>
  <c r="E163" i="24"/>
  <c r="E162" i="24"/>
  <c r="E161" i="24"/>
  <c r="E160" i="24"/>
  <c r="E159" i="24"/>
  <c r="E158" i="24"/>
  <c r="E157" i="24"/>
  <c r="E156" i="24"/>
  <c r="E155" i="24"/>
  <c r="E154" i="24"/>
  <c r="E153" i="24"/>
  <c r="E152" i="24"/>
  <c r="E151" i="24"/>
  <c r="E150" i="24"/>
  <c r="E149" i="24"/>
  <c r="E148" i="24"/>
  <c r="E147" i="24"/>
  <c r="E146" i="24"/>
  <c r="E145" i="24"/>
  <c r="E144" i="24"/>
  <c r="E143" i="24"/>
  <c r="E142" i="24"/>
  <c r="E141" i="24"/>
  <c r="E140" i="24"/>
  <c r="E139" i="24"/>
  <c r="E138" i="24"/>
  <c r="E137" i="24"/>
  <c r="E136" i="24"/>
  <c r="E135" i="24"/>
  <c r="E134" i="24"/>
  <c r="E133" i="24"/>
  <c r="E132" i="24"/>
  <c r="E131" i="24"/>
  <c r="E130" i="24"/>
  <c r="E129" i="24"/>
  <c r="E128" i="24"/>
  <c r="E127" i="24"/>
  <c r="E126" i="24"/>
  <c r="E125" i="24"/>
  <c r="E124" i="24"/>
  <c r="E123" i="24"/>
  <c r="E122" i="24"/>
  <c r="E121" i="24"/>
  <c r="E120" i="24"/>
  <c r="E119" i="24"/>
  <c r="E118" i="24"/>
  <c r="E117" i="24"/>
  <c r="E116" i="24"/>
  <c r="E115" i="24"/>
  <c r="E114" i="24"/>
  <c r="E113" i="24"/>
  <c r="E112" i="24"/>
  <c r="E111" i="24"/>
  <c r="E110" i="24"/>
  <c r="E109" i="24"/>
  <c r="E108" i="24"/>
  <c r="AB19" i="35"/>
  <c r="AC19" i="35"/>
  <c r="AC8" i="28"/>
  <c r="AD8" i="28"/>
  <c r="AB6" i="35"/>
  <c r="AC6" i="35"/>
  <c r="Z45" i="25"/>
  <c r="Z67" i="25"/>
  <c r="Z59" i="25"/>
  <c r="Z20" i="25"/>
  <c r="Z7" i="25"/>
  <c r="AD16" i="34"/>
  <c r="AD8" i="30"/>
  <c r="AE8" i="30"/>
  <c r="Z5" i="25" l="1"/>
  <c r="AD5" i="5" l="1"/>
  <c r="AB8" i="28"/>
  <c r="AC5" i="5" l="1"/>
  <c r="P31" i="10" l="1"/>
  <c r="Q31" i="10"/>
  <c r="P30" i="10"/>
  <c r="Q30" i="10"/>
  <c r="O31" i="10"/>
  <c r="L31" i="10"/>
  <c r="M31" i="10"/>
  <c r="L30" i="10"/>
  <c r="M30" i="10"/>
  <c r="K29" i="10"/>
  <c r="G30" i="10"/>
  <c r="O30" i="10" s="1"/>
  <c r="G31" i="10"/>
  <c r="C31" i="10"/>
  <c r="K31" i="10" s="1"/>
  <c r="C30" i="10"/>
  <c r="AD19" i="35"/>
  <c r="AC210" i="24"/>
  <c r="W20" i="25"/>
  <c r="X20" i="25"/>
  <c r="Y20" i="25"/>
  <c r="V20" i="25"/>
  <c r="K30" i="10" l="1"/>
  <c r="S59" i="25"/>
  <c r="R59" i="25"/>
  <c r="Q59" i="25"/>
  <c r="P59" i="25"/>
  <c r="M59" i="25"/>
  <c r="N59" i="25"/>
  <c r="O59" i="25"/>
  <c r="W7" i="25"/>
  <c r="J59" i="25"/>
  <c r="K59" i="25"/>
  <c r="L59" i="25"/>
  <c r="T59" i="25"/>
  <c r="U59" i="25"/>
  <c r="V59" i="25"/>
  <c r="W59" i="25"/>
  <c r="X59" i="25"/>
  <c r="Y59" i="25"/>
  <c r="E59" i="25"/>
  <c r="F59" i="25"/>
  <c r="G59" i="25"/>
  <c r="H59" i="25"/>
  <c r="I59" i="25"/>
  <c r="D59" i="25"/>
  <c r="C59" i="25"/>
  <c r="D67" i="25"/>
  <c r="E67" i="25"/>
  <c r="F67" i="25"/>
  <c r="G67" i="25"/>
  <c r="H67" i="25"/>
  <c r="I67" i="25"/>
  <c r="J67" i="25"/>
  <c r="K67" i="25"/>
  <c r="L67" i="25"/>
  <c r="M67" i="25"/>
  <c r="N67" i="25"/>
  <c r="O67" i="25"/>
  <c r="P67" i="25"/>
  <c r="Q67" i="25"/>
  <c r="R67" i="25"/>
  <c r="S67" i="25"/>
  <c r="T67" i="25"/>
  <c r="U67" i="25"/>
  <c r="V67" i="25"/>
  <c r="W67" i="25"/>
  <c r="X67" i="25"/>
  <c r="Y67" i="25"/>
  <c r="C67" i="25"/>
  <c r="D45" i="25"/>
  <c r="E45" i="25"/>
  <c r="F45" i="25"/>
  <c r="G45" i="25"/>
  <c r="H45" i="25"/>
  <c r="I45" i="25"/>
  <c r="J45" i="25"/>
  <c r="K45" i="25"/>
  <c r="L45" i="25"/>
  <c r="M45" i="25"/>
  <c r="N45" i="25"/>
  <c r="O45" i="25"/>
  <c r="P45" i="25"/>
  <c r="Q45" i="25"/>
  <c r="R45" i="25"/>
  <c r="S45" i="25"/>
  <c r="T45" i="25"/>
  <c r="U45" i="25"/>
  <c r="V45" i="25"/>
  <c r="W45" i="25"/>
  <c r="X45" i="25"/>
  <c r="Y45" i="25"/>
  <c r="C45" i="25"/>
  <c r="X7" i="25"/>
  <c r="Y7" i="25"/>
  <c r="AB6" i="34"/>
  <c r="AC6" i="34"/>
  <c r="AA9" i="6"/>
  <c r="AA22" i="6"/>
  <c r="AA48" i="6"/>
  <c r="AA71" i="6"/>
  <c r="AA6" i="34"/>
  <c r="Z6" i="34"/>
  <c r="AA16" i="34"/>
  <c r="AC16" i="34"/>
  <c r="AC22" i="6"/>
  <c r="C22" i="6"/>
  <c r="D22" i="6"/>
  <c r="E22" i="6"/>
  <c r="F22" i="6"/>
  <c r="G22" i="6"/>
  <c r="H22" i="6"/>
  <c r="I22" i="6"/>
  <c r="J22" i="6"/>
  <c r="K22" i="6"/>
  <c r="L22" i="6"/>
  <c r="M22" i="6"/>
  <c r="N22" i="6"/>
  <c r="O22" i="6"/>
  <c r="P22" i="6"/>
  <c r="Q22" i="6"/>
  <c r="R22" i="6"/>
  <c r="S22" i="6"/>
  <c r="T22" i="6"/>
  <c r="U22" i="6"/>
  <c r="V22" i="6"/>
  <c r="W22" i="6"/>
  <c r="X22" i="6"/>
  <c r="Y22" i="6"/>
  <c r="AB22" i="6"/>
  <c r="Z22" i="6"/>
  <c r="AC71" i="6"/>
  <c r="AB71" i="6"/>
  <c r="AC63" i="6"/>
  <c r="D48" i="6"/>
  <c r="E48" i="6"/>
  <c r="F48" i="6"/>
  <c r="G48" i="6"/>
  <c r="H48" i="6"/>
  <c r="I48" i="6"/>
  <c r="J48" i="6"/>
  <c r="K48" i="6"/>
  <c r="L48" i="6"/>
  <c r="M48" i="6"/>
  <c r="N48" i="6"/>
  <c r="O48" i="6"/>
  <c r="P48" i="6"/>
  <c r="Q48" i="6"/>
  <c r="R48" i="6"/>
  <c r="S48" i="6"/>
  <c r="T48" i="6"/>
  <c r="U48" i="6"/>
  <c r="V48" i="6"/>
  <c r="W48" i="6"/>
  <c r="X48" i="6"/>
  <c r="Y48" i="6"/>
  <c r="Z48" i="6"/>
  <c r="AB48" i="6"/>
  <c r="AC48" i="6"/>
  <c r="C48" i="6"/>
  <c r="D63" i="6"/>
  <c r="E63" i="6"/>
  <c r="F63" i="6"/>
  <c r="G63" i="6"/>
  <c r="H63" i="6"/>
  <c r="I63" i="6"/>
  <c r="J63" i="6"/>
  <c r="K63" i="6"/>
  <c r="L63" i="6"/>
  <c r="M63" i="6"/>
  <c r="N63" i="6"/>
  <c r="O63" i="6"/>
  <c r="P63" i="6"/>
  <c r="Q63" i="6"/>
  <c r="R63" i="6"/>
  <c r="S63" i="6"/>
  <c r="T63" i="6"/>
  <c r="U63" i="6"/>
  <c r="V63" i="6"/>
  <c r="W63" i="6"/>
  <c r="X63" i="6"/>
  <c r="Y63" i="6"/>
  <c r="Z63" i="6"/>
  <c r="C63" i="6"/>
  <c r="D9" i="6"/>
  <c r="E9" i="6"/>
  <c r="F9" i="6"/>
  <c r="G9" i="6"/>
  <c r="H9" i="6"/>
  <c r="I9" i="6"/>
  <c r="J9" i="6"/>
  <c r="K9" i="6"/>
  <c r="L9" i="6"/>
  <c r="M9" i="6"/>
  <c r="N9" i="6"/>
  <c r="O9" i="6"/>
  <c r="P9" i="6"/>
  <c r="Q9" i="6"/>
  <c r="R9" i="6"/>
  <c r="S9" i="6"/>
  <c r="T9" i="6"/>
  <c r="U9" i="6"/>
  <c r="V9" i="6"/>
  <c r="W9" i="6"/>
  <c r="X9" i="6"/>
  <c r="Y9" i="6"/>
  <c r="Z9" i="6"/>
  <c r="AB9" i="6"/>
  <c r="AC9" i="6"/>
  <c r="C9" i="6"/>
  <c r="AB16" i="34"/>
  <c r="E16" i="34"/>
  <c r="D16" i="34"/>
  <c r="F16" i="34"/>
  <c r="G16" i="34"/>
  <c r="H16" i="34"/>
  <c r="I16" i="34"/>
  <c r="J16" i="34"/>
  <c r="K16" i="34"/>
  <c r="L16" i="34"/>
  <c r="M16" i="34"/>
  <c r="N16" i="34"/>
  <c r="O16" i="34"/>
  <c r="P16" i="34"/>
  <c r="Q16" i="34"/>
  <c r="R16" i="34"/>
  <c r="S16" i="34"/>
  <c r="T16" i="34"/>
  <c r="U16" i="34"/>
  <c r="V16" i="34"/>
  <c r="W16" i="34"/>
  <c r="X16" i="34"/>
  <c r="Y16" i="34"/>
  <c r="Z16" i="34"/>
  <c r="C16" i="34"/>
  <c r="AB8" i="30"/>
  <c r="AC8" i="30"/>
  <c r="AB35" i="5"/>
  <c r="AA35" i="5"/>
  <c r="AB5" i="5"/>
  <c r="AA5" i="5"/>
  <c r="Y5" i="25" l="1"/>
  <c r="W5" i="25"/>
  <c r="X5" i="25"/>
  <c r="P7" i="6"/>
  <c r="J7" i="6"/>
  <c r="D7" i="6"/>
  <c r="Z7" i="6"/>
  <c r="R7" i="6"/>
  <c r="Y7" i="6"/>
  <c r="X7" i="6"/>
  <c r="H7" i="6"/>
  <c r="F7" i="6"/>
  <c r="U7" i="6"/>
  <c r="M7" i="6"/>
  <c r="E7" i="6"/>
  <c r="Q7" i="6"/>
  <c r="I7" i="6"/>
  <c r="T7" i="6"/>
  <c r="AC7" i="6"/>
  <c r="L7" i="6"/>
  <c r="V7" i="6"/>
  <c r="N7" i="6"/>
  <c r="S7" i="6"/>
  <c r="K7" i="6"/>
  <c r="W7" i="6"/>
  <c r="O7" i="6"/>
  <c r="G7" i="6"/>
  <c r="C7" i="6"/>
  <c r="AA8" i="28" l="1"/>
  <c r="Z8" i="28"/>
  <c r="AK255" i="24"/>
  <c r="AK254" i="24"/>
  <c r="AO255" i="24"/>
  <c r="AO254" i="24"/>
  <c r="AO20" i="24" l="1"/>
  <c r="AO252" i="24"/>
  <c r="AO251" i="24"/>
  <c r="AO250" i="24"/>
  <c r="AO249" i="24"/>
  <c r="AO248" i="24"/>
  <c r="AO247" i="24"/>
  <c r="AO246" i="24"/>
  <c r="AO245" i="24"/>
  <c r="AO244" i="24"/>
  <c r="AO243" i="24"/>
  <c r="AO242" i="24"/>
  <c r="AO241" i="24"/>
  <c r="AK252" i="24"/>
  <c r="AK251" i="24"/>
  <c r="AK250" i="24"/>
  <c r="AK249" i="24"/>
  <c r="AK248" i="24"/>
  <c r="AK247" i="24"/>
  <c r="AK246" i="24"/>
  <c r="AK245" i="24"/>
  <c r="AK244" i="24"/>
  <c r="AK243" i="24"/>
  <c r="AK242" i="24"/>
  <c r="AK241" i="24"/>
  <c r="AG252" i="24"/>
  <c r="AG251" i="24"/>
  <c r="AG250" i="24"/>
  <c r="AG249" i="24"/>
  <c r="AG248" i="24"/>
  <c r="AG247" i="24"/>
  <c r="AG246" i="24"/>
  <c r="AG245" i="24"/>
  <c r="AG244" i="24"/>
  <c r="AG243" i="24"/>
  <c r="AG242" i="24"/>
  <c r="AG241" i="24"/>
  <c r="AC252" i="24"/>
  <c r="AC251" i="24"/>
  <c r="AC250" i="24"/>
  <c r="AC249" i="24"/>
  <c r="AC248" i="24"/>
  <c r="AC247" i="24"/>
  <c r="AC246" i="24"/>
  <c r="AC245" i="24"/>
  <c r="AC244" i="24"/>
  <c r="AC243" i="24"/>
  <c r="AC242" i="24"/>
  <c r="AC241" i="24"/>
  <c r="Y252" i="24"/>
  <c r="Y251" i="24"/>
  <c r="Y250" i="24"/>
  <c r="Y249" i="24"/>
  <c r="Y248" i="24"/>
  <c r="Y247" i="24"/>
  <c r="Y246" i="24"/>
  <c r="Y245" i="24"/>
  <c r="Y244" i="24"/>
  <c r="Y243" i="24"/>
  <c r="Y242" i="24"/>
  <c r="Y241" i="24"/>
  <c r="U252" i="24"/>
  <c r="U251" i="24"/>
  <c r="U250" i="24"/>
  <c r="U249" i="24"/>
  <c r="U248" i="24"/>
  <c r="U247" i="24"/>
  <c r="U246" i="24"/>
  <c r="U245" i="24"/>
  <c r="U244" i="24"/>
  <c r="U243" i="24"/>
  <c r="U242" i="24"/>
  <c r="U241" i="24"/>
  <c r="Q252" i="24"/>
  <c r="Q251" i="24"/>
  <c r="Q250" i="24"/>
  <c r="Q249" i="24"/>
  <c r="Q248" i="24"/>
  <c r="Q247" i="24"/>
  <c r="Q246" i="24"/>
  <c r="Q245" i="24"/>
  <c r="Q244" i="24"/>
  <c r="Q243" i="24"/>
  <c r="Q242" i="24"/>
  <c r="Q241" i="24"/>
  <c r="M252" i="24"/>
  <c r="M251" i="24"/>
  <c r="M250" i="24"/>
  <c r="M249" i="24"/>
  <c r="M248" i="24"/>
  <c r="M247" i="24"/>
  <c r="M246" i="24"/>
  <c r="M245" i="24"/>
  <c r="M244" i="24"/>
  <c r="M243" i="24"/>
  <c r="M242" i="24"/>
  <c r="M241" i="24"/>
  <c r="I252" i="24"/>
  <c r="I251" i="24"/>
  <c r="I250" i="24"/>
  <c r="I249" i="24"/>
  <c r="I248" i="24"/>
  <c r="I247" i="24"/>
  <c r="I246" i="24"/>
  <c r="I245" i="24"/>
  <c r="I244" i="24"/>
  <c r="I243" i="24"/>
  <c r="I242" i="24"/>
  <c r="I241" i="24"/>
  <c r="E242" i="24"/>
  <c r="E243" i="24"/>
  <c r="E244" i="24"/>
  <c r="E245" i="24"/>
  <c r="E246" i="24"/>
  <c r="E247" i="24"/>
  <c r="E248" i="24"/>
  <c r="E249" i="24"/>
  <c r="E250" i="24"/>
  <c r="E251" i="24"/>
  <c r="E252" i="24"/>
  <c r="E241" i="24"/>
  <c r="AO236" i="24"/>
  <c r="AO235" i="24"/>
  <c r="AO233" i="24"/>
  <c r="AO238" i="24"/>
  <c r="AO231" i="24"/>
  <c r="AO232" i="24"/>
  <c r="AO234" i="24"/>
  <c r="AO229" i="24"/>
  <c r="AO221" i="24"/>
  <c r="AO230" i="24"/>
  <c r="AO228" i="24"/>
  <c r="AO224" i="24"/>
  <c r="AO226" i="24"/>
  <c r="AO225" i="24"/>
  <c r="AO223" i="24"/>
  <c r="AO227" i="24"/>
  <c r="AO222" i="24"/>
  <c r="AO220" i="24"/>
  <c r="AK236" i="24"/>
  <c r="AK235" i="24"/>
  <c r="AK233" i="24"/>
  <c r="AK238" i="24"/>
  <c r="AK231" i="24"/>
  <c r="AK232" i="24"/>
  <c r="AK234" i="24"/>
  <c r="AK229" i="24"/>
  <c r="AK221" i="24"/>
  <c r="AK230" i="24"/>
  <c r="AK228" i="24"/>
  <c r="AK224" i="24"/>
  <c r="AK226" i="24"/>
  <c r="AK225" i="24"/>
  <c r="AK223" i="24"/>
  <c r="AK227" i="24"/>
  <c r="AK222" i="24"/>
  <c r="AK220" i="24"/>
  <c r="AG236" i="24"/>
  <c r="AG235" i="24"/>
  <c r="AG233" i="24"/>
  <c r="AG238" i="24"/>
  <c r="AG231" i="24"/>
  <c r="AG232" i="24"/>
  <c r="AG234" i="24"/>
  <c r="AG229" i="24"/>
  <c r="AG221" i="24"/>
  <c r="AG230" i="24"/>
  <c r="AG228" i="24"/>
  <c r="AG224" i="24"/>
  <c r="AG226" i="24"/>
  <c r="AG225" i="24"/>
  <c r="AG223" i="24"/>
  <c r="AG227" i="24"/>
  <c r="AG222" i="24"/>
  <c r="AG220" i="24"/>
  <c r="AC236" i="24"/>
  <c r="AC235" i="24"/>
  <c r="AC233" i="24"/>
  <c r="AC238" i="24"/>
  <c r="AC231" i="24"/>
  <c r="AC232" i="24"/>
  <c r="AC234" i="24"/>
  <c r="AC229" i="24"/>
  <c r="AC221" i="24"/>
  <c r="AC230" i="24"/>
  <c r="AC228" i="24"/>
  <c r="AC224" i="24"/>
  <c r="AC226" i="24"/>
  <c r="AC225" i="24"/>
  <c r="AC223" i="24"/>
  <c r="AC227" i="24"/>
  <c r="AC222" i="24"/>
  <c r="AC220" i="24"/>
  <c r="Y236" i="24"/>
  <c r="Y235" i="24"/>
  <c r="Y233" i="24"/>
  <c r="Y238" i="24"/>
  <c r="Y231" i="24"/>
  <c r="Y232" i="24"/>
  <c r="Y234" i="24"/>
  <c r="Y229" i="24"/>
  <c r="Y221" i="24"/>
  <c r="Y230" i="24"/>
  <c r="Y228" i="24"/>
  <c r="Y224" i="24"/>
  <c r="Y226" i="24"/>
  <c r="Y225" i="24"/>
  <c r="Y223" i="24"/>
  <c r="Y227" i="24"/>
  <c r="Y222" i="24"/>
  <c r="Y220" i="24"/>
  <c r="U236" i="24"/>
  <c r="U235" i="24"/>
  <c r="U233" i="24"/>
  <c r="U238" i="24"/>
  <c r="U231" i="24"/>
  <c r="U232" i="24"/>
  <c r="U234" i="24"/>
  <c r="U229" i="24"/>
  <c r="U221" i="24"/>
  <c r="U230" i="24"/>
  <c r="U228" i="24"/>
  <c r="U224" i="24"/>
  <c r="U226" i="24"/>
  <c r="U225" i="24"/>
  <c r="U223" i="24"/>
  <c r="U227" i="24"/>
  <c r="U222" i="24"/>
  <c r="U220" i="24"/>
  <c r="Q236" i="24"/>
  <c r="Q235" i="24"/>
  <c r="Q233" i="24"/>
  <c r="Q238" i="24"/>
  <c r="Q231" i="24"/>
  <c r="Q232" i="24"/>
  <c r="Q234" i="24"/>
  <c r="Q229" i="24"/>
  <c r="Q221" i="24"/>
  <c r="Q230" i="24"/>
  <c r="Q228" i="24"/>
  <c r="Q224" i="24"/>
  <c r="Q226" i="24"/>
  <c r="Q225" i="24"/>
  <c r="Q223" i="24"/>
  <c r="Q227" i="24"/>
  <c r="Q222" i="24"/>
  <c r="Q220" i="24"/>
  <c r="M236" i="24"/>
  <c r="M235" i="24"/>
  <c r="M233" i="24"/>
  <c r="M238" i="24"/>
  <c r="M231" i="24"/>
  <c r="M232" i="24"/>
  <c r="M234" i="24"/>
  <c r="M229" i="24"/>
  <c r="M221" i="24"/>
  <c r="M230" i="24"/>
  <c r="M228" i="24"/>
  <c r="M224" i="24"/>
  <c r="M226" i="24"/>
  <c r="M225" i="24"/>
  <c r="M223" i="24"/>
  <c r="M227" i="24"/>
  <c r="M222" i="24"/>
  <c r="M220" i="24"/>
  <c r="I236" i="24"/>
  <c r="I235" i="24"/>
  <c r="I233" i="24"/>
  <c r="I238" i="24"/>
  <c r="I231" i="24"/>
  <c r="I232" i="24"/>
  <c r="I234" i="24"/>
  <c r="I229" i="24"/>
  <c r="I221" i="24"/>
  <c r="I230" i="24"/>
  <c r="I228" i="24"/>
  <c r="I224" i="24"/>
  <c r="I226" i="24"/>
  <c r="I225" i="24"/>
  <c r="I223" i="24"/>
  <c r="I227" i="24"/>
  <c r="I222" i="24"/>
  <c r="I220" i="24"/>
  <c r="E222" i="24"/>
  <c r="E227" i="24"/>
  <c r="E223" i="24"/>
  <c r="E225" i="24"/>
  <c r="E226" i="24"/>
  <c r="E224" i="24"/>
  <c r="E228" i="24"/>
  <c r="E230" i="24"/>
  <c r="E221" i="24"/>
  <c r="E229" i="24"/>
  <c r="E234" i="24"/>
  <c r="E232" i="24"/>
  <c r="E231" i="24"/>
  <c r="E238" i="24"/>
  <c r="E233" i="24"/>
  <c r="E235" i="24"/>
  <c r="E236" i="24"/>
  <c r="E220" i="24"/>
  <c r="E217" i="24"/>
  <c r="E215" i="24"/>
  <c r="E216" i="24"/>
  <c r="E214" i="24"/>
  <c r="E212" i="24"/>
  <c r="E211" i="24"/>
  <c r="E210" i="24"/>
  <c r="E209" i="24"/>
  <c r="E208" i="24"/>
  <c r="E207" i="24"/>
  <c r="E206" i="24"/>
  <c r="E205" i="24"/>
  <c r="E204" i="24"/>
  <c r="E213" i="24"/>
  <c r="E203" i="24"/>
  <c r="E202" i="24"/>
  <c r="E201" i="24"/>
  <c r="E200" i="24"/>
  <c r="E199" i="24"/>
  <c r="E198" i="24"/>
  <c r="E197" i="24"/>
  <c r="E196" i="24"/>
  <c r="I217" i="24"/>
  <c r="I215" i="24"/>
  <c r="I216" i="24"/>
  <c r="I214" i="24"/>
  <c r="I212" i="24"/>
  <c r="I211" i="24"/>
  <c r="I210" i="24"/>
  <c r="I209" i="24"/>
  <c r="I208" i="24"/>
  <c r="I207" i="24"/>
  <c r="I206" i="24"/>
  <c r="I205" i="24"/>
  <c r="I204" i="24"/>
  <c r="I213" i="24"/>
  <c r="I203" i="24"/>
  <c r="I202" i="24"/>
  <c r="I201" i="24"/>
  <c r="I200" i="24"/>
  <c r="I199" i="24"/>
  <c r="I198" i="24"/>
  <c r="I197" i="24"/>
  <c r="I196" i="24"/>
  <c r="M217" i="24"/>
  <c r="M215" i="24"/>
  <c r="M216" i="24"/>
  <c r="M214" i="24"/>
  <c r="M212" i="24"/>
  <c r="M211" i="24"/>
  <c r="M210" i="24"/>
  <c r="M209" i="24"/>
  <c r="M208" i="24"/>
  <c r="M207" i="24"/>
  <c r="M206" i="24"/>
  <c r="M205" i="24"/>
  <c r="M204" i="24"/>
  <c r="M213" i="24"/>
  <c r="M203" i="24"/>
  <c r="M202" i="24"/>
  <c r="M201" i="24"/>
  <c r="M200" i="24"/>
  <c r="M199" i="24"/>
  <c r="M198" i="24"/>
  <c r="M197" i="24"/>
  <c r="M196" i="24"/>
  <c r="Q217" i="24"/>
  <c r="Q215" i="24"/>
  <c r="Q216" i="24"/>
  <c r="Q214" i="24"/>
  <c r="Q212" i="24"/>
  <c r="Q211" i="24"/>
  <c r="Q210" i="24"/>
  <c r="Q209" i="24"/>
  <c r="Q208" i="24"/>
  <c r="Q207" i="24"/>
  <c r="Q206" i="24"/>
  <c r="Q205" i="24"/>
  <c r="Q204" i="24"/>
  <c r="Q213" i="24"/>
  <c r="Q203" i="24"/>
  <c r="Q202" i="24"/>
  <c r="Q201" i="24"/>
  <c r="Q200" i="24"/>
  <c r="Q199" i="24"/>
  <c r="Q198" i="24"/>
  <c r="Q197" i="24"/>
  <c r="Q196" i="24"/>
  <c r="U217" i="24"/>
  <c r="U215" i="24"/>
  <c r="U216" i="24"/>
  <c r="U214" i="24"/>
  <c r="U212" i="24"/>
  <c r="U211" i="24"/>
  <c r="U210" i="24"/>
  <c r="U209" i="24"/>
  <c r="U208" i="24"/>
  <c r="U207" i="24"/>
  <c r="U206" i="24"/>
  <c r="U205" i="24"/>
  <c r="U204" i="24"/>
  <c r="U213" i="24"/>
  <c r="U203" i="24"/>
  <c r="U202" i="24"/>
  <c r="U201" i="24"/>
  <c r="U200" i="24"/>
  <c r="U199" i="24"/>
  <c r="U198" i="24"/>
  <c r="U197" i="24"/>
  <c r="U196" i="24"/>
  <c r="Y217" i="24"/>
  <c r="Y215" i="24"/>
  <c r="Y216" i="24"/>
  <c r="Y214" i="24"/>
  <c r="Y212" i="24"/>
  <c r="Y211" i="24"/>
  <c r="Y210" i="24"/>
  <c r="Y209" i="24"/>
  <c r="Y208" i="24"/>
  <c r="Y207" i="24"/>
  <c r="Y206" i="24"/>
  <c r="Y205" i="24"/>
  <c r="Y204" i="24"/>
  <c r="Y213" i="24"/>
  <c r="Y203" i="24"/>
  <c r="Y202" i="24"/>
  <c r="Y201" i="24"/>
  <c r="Y200" i="24"/>
  <c r="Y199" i="24"/>
  <c r="Y198" i="24"/>
  <c r="Y197" i="24"/>
  <c r="Y196" i="24"/>
  <c r="AC217" i="24"/>
  <c r="AC215" i="24"/>
  <c r="AC216" i="24"/>
  <c r="AC214" i="24"/>
  <c r="AC212" i="24"/>
  <c r="AC211" i="24"/>
  <c r="AC209" i="24"/>
  <c r="AC208" i="24"/>
  <c r="AC207" i="24"/>
  <c r="AC206" i="24"/>
  <c r="AC205" i="24"/>
  <c r="AC204" i="24"/>
  <c r="AC213" i="24"/>
  <c r="AC203" i="24"/>
  <c r="AC202" i="24"/>
  <c r="AC201" i="24"/>
  <c r="AC200" i="24"/>
  <c r="AC199" i="24"/>
  <c r="AC198" i="24"/>
  <c r="AC197" i="24"/>
  <c r="AC196" i="24"/>
  <c r="AG217" i="24"/>
  <c r="AG215" i="24"/>
  <c r="AG216" i="24"/>
  <c r="AG214" i="24"/>
  <c r="AG212" i="24"/>
  <c r="AG211" i="24"/>
  <c r="AG210" i="24"/>
  <c r="AG209" i="24"/>
  <c r="AG208" i="24"/>
  <c r="AG207" i="24"/>
  <c r="AG206" i="24"/>
  <c r="AG205" i="24"/>
  <c r="AG204" i="24"/>
  <c r="AG213" i="24"/>
  <c r="AG203" i="24"/>
  <c r="AG202" i="24"/>
  <c r="AG201" i="24"/>
  <c r="AG200" i="24"/>
  <c r="AG199" i="24"/>
  <c r="AG198" i="24"/>
  <c r="AG197" i="24"/>
  <c r="AG196" i="24"/>
  <c r="AO217" i="24"/>
  <c r="AO215" i="24"/>
  <c r="AO216" i="24"/>
  <c r="AO214" i="24"/>
  <c r="AO212" i="24"/>
  <c r="AO211" i="24"/>
  <c r="AO210" i="24"/>
  <c r="AO209" i="24"/>
  <c r="AO208" i="24"/>
  <c r="AO207" i="24"/>
  <c r="AO206" i="24"/>
  <c r="AO205" i="24"/>
  <c r="AO204" i="24"/>
  <c r="AO213" i="24"/>
  <c r="AO203" i="24"/>
  <c r="AO202" i="24"/>
  <c r="AO201" i="24"/>
  <c r="AO200" i="24"/>
  <c r="AO199" i="24"/>
  <c r="AO198" i="24"/>
  <c r="AO197" i="24"/>
  <c r="AO196" i="24"/>
  <c r="AK107" i="24"/>
  <c r="AK197" i="24"/>
  <c r="AK198" i="24"/>
  <c r="AK199" i="24"/>
  <c r="AK200" i="24"/>
  <c r="AK201" i="24"/>
  <c r="AK202" i="24"/>
  <c r="AK203" i="24"/>
  <c r="AK213" i="24"/>
  <c r="AK204" i="24"/>
  <c r="AK205" i="24"/>
  <c r="AK206" i="24"/>
  <c r="AK207" i="24"/>
  <c r="AK208" i="24"/>
  <c r="AK209" i="24"/>
  <c r="AK210" i="24"/>
  <c r="AK211" i="24"/>
  <c r="AK212" i="24"/>
  <c r="AK214" i="24"/>
  <c r="AK216" i="24"/>
  <c r="AK215" i="24"/>
  <c r="AK217" i="24"/>
  <c r="AK196" i="24"/>
  <c r="AO104" i="24"/>
  <c r="AO103" i="24"/>
  <c r="AO64" i="24"/>
  <c r="AO101" i="24"/>
  <c r="AO100" i="24"/>
  <c r="AO91" i="24"/>
  <c r="AO77" i="24"/>
  <c r="AO79" i="24"/>
  <c r="AK104" i="24"/>
  <c r="AK103" i="24"/>
  <c r="AK64" i="24"/>
  <c r="AK101" i="24"/>
  <c r="AK100" i="24"/>
  <c r="AK99" i="24"/>
  <c r="AK85" i="24"/>
  <c r="AK98" i="24"/>
  <c r="AK97" i="24"/>
  <c r="AK96" i="24"/>
  <c r="AK93" i="24"/>
  <c r="AK95" i="24"/>
  <c r="AK94" i="24"/>
  <c r="AK92" i="24"/>
  <c r="AK91" i="24"/>
  <c r="AK87" i="24"/>
  <c r="AK89" i="24"/>
  <c r="AK90" i="24"/>
  <c r="AK88" i="24"/>
  <c r="AK84" i="24"/>
  <c r="AK83" i="24"/>
  <c r="AK82" i="24"/>
  <c r="AK81" i="24"/>
  <c r="AK80" i="24"/>
  <c r="AK77" i="24"/>
  <c r="AK78" i="24"/>
  <c r="AK73" i="24"/>
  <c r="AK75" i="24"/>
  <c r="AK76" i="24"/>
  <c r="AK72" i="24"/>
  <c r="AK74" i="24"/>
  <c r="AK71" i="24"/>
  <c r="AK102" i="24"/>
  <c r="AK70" i="24"/>
  <c r="AK79" i="24"/>
  <c r="AK86" i="24"/>
  <c r="AK68" i="24"/>
  <c r="AK69" i="24"/>
  <c r="AK66" i="24"/>
  <c r="AK67" i="24"/>
  <c r="AK65" i="24"/>
  <c r="AO107" i="24"/>
  <c r="AG107" i="24"/>
  <c r="AC107" i="24"/>
  <c r="Y107" i="24"/>
  <c r="U107" i="24"/>
  <c r="Q107" i="24"/>
  <c r="M107" i="24"/>
  <c r="E107" i="24"/>
  <c r="AO99" i="24"/>
  <c r="AO85" i="24"/>
  <c r="AO98" i="24"/>
  <c r="AO97" i="24"/>
  <c r="AO96" i="24"/>
  <c r="AO93" i="24"/>
  <c r="AO95" i="24"/>
  <c r="AO94" i="24"/>
  <c r="AO92" i="24"/>
  <c r="AO87" i="24"/>
  <c r="AO89" i="24"/>
  <c r="AO90" i="24"/>
  <c r="AO88" i="24"/>
  <c r="AO84" i="24"/>
  <c r="AO83" i="24"/>
  <c r="AO82" i="24"/>
  <c r="AO81" i="24"/>
  <c r="AO80" i="24"/>
  <c r="AO78" i="24"/>
  <c r="AO73" i="24"/>
  <c r="AO75" i="24"/>
  <c r="AO76" i="24"/>
  <c r="AO72" i="24"/>
  <c r="AO74" i="24"/>
  <c r="AO71" i="24"/>
  <c r="AO102" i="24"/>
  <c r="AO70" i="24"/>
  <c r="AO86" i="24"/>
  <c r="AO68" i="24"/>
  <c r="AO69" i="24"/>
  <c r="AO66" i="24"/>
  <c r="AO67" i="24"/>
  <c r="AO65" i="24"/>
  <c r="E65" i="24"/>
  <c r="AK58" i="24"/>
  <c r="AK61" i="24"/>
  <c r="AG104" i="24"/>
  <c r="AG103" i="24"/>
  <c r="AG64" i="24"/>
  <c r="AG101" i="24"/>
  <c r="AG100" i="24"/>
  <c r="AG99" i="24"/>
  <c r="AG85" i="24"/>
  <c r="AG98" i="24"/>
  <c r="AG97" i="24"/>
  <c r="AG96" i="24"/>
  <c r="AG93" i="24"/>
  <c r="AG95" i="24"/>
  <c r="AG94" i="24"/>
  <c r="AG92" i="24"/>
  <c r="AG91" i="24"/>
  <c r="AG87" i="24"/>
  <c r="AG89" i="24"/>
  <c r="AG90" i="24"/>
  <c r="AG88" i="24"/>
  <c r="AG84" i="24"/>
  <c r="AG83" i="24"/>
  <c r="AG82" i="24"/>
  <c r="AG81" i="24"/>
  <c r="AG80" i="24"/>
  <c r="AG77" i="24"/>
  <c r="AG78" i="24"/>
  <c r="AG73" i="24"/>
  <c r="AG75" i="24"/>
  <c r="AG76" i="24"/>
  <c r="AG72" i="24"/>
  <c r="AG74" i="24"/>
  <c r="AG71" i="24"/>
  <c r="AG102" i="24"/>
  <c r="AG70" i="24"/>
  <c r="AG79" i="24"/>
  <c r="AG86" i="24"/>
  <c r="AG68" i="24"/>
  <c r="AG69" i="24"/>
  <c r="AG66" i="24"/>
  <c r="AG67" i="24"/>
  <c r="AG65" i="24"/>
  <c r="AC104" i="24"/>
  <c r="AC103" i="24"/>
  <c r="AC64" i="24"/>
  <c r="AC101" i="24"/>
  <c r="AC100" i="24"/>
  <c r="AC99" i="24"/>
  <c r="AC85" i="24"/>
  <c r="AC98" i="24"/>
  <c r="AC97" i="24"/>
  <c r="AC96" i="24"/>
  <c r="AC93" i="24"/>
  <c r="AC95" i="24"/>
  <c r="AC94" i="24"/>
  <c r="AC92" i="24"/>
  <c r="AC91" i="24"/>
  <c r="AC87" i="24"/>
  <c r="AC89" i="24"/>
  <c r="AC90" i="24"/>
  <c r="AC88" i="24"/>
  <c r="AC84" i="24"/>
  <c r="AC83" i="24"/>
  <c r="AC82" i="24"/>
  <c r="AC81" i="24"/>
  <c r="AC80" i="24"/>
  <c r="AC77" i="24"/>
  <c r="AC78" i="24"/>
  <c r="AC73" i="24"/>
  <c r="AC75" i="24"/>
  <c r="AC76" i="24"/>
  <c r="AC72" i="24"/>
  <c r="AC74" i="24"/>
  <c r="AC71" i="24"/>
  <c r="AC102" i="24"/>
  <c r="AC70" i="24"/>
  <c r="AC79" i="24"/>
  <c r="AC86" i="24"/>
  <c r="AC68" i="24"/>
  <c r="AC69" i="24"/>
  <c r="AC66" i="24"/>
  <c r="AC67" i="24"/>
  <c r="AC65" i="24"/>
  <c r="Y104" i="24"/>
  <c r="Y103" i="24"/>
  <c r="Y64" i="24"/>
  <c r="Y101" i="24"/>
  <c r="Y100" i="24"/>
  <c r="Y99" i="24"/>
  <c r="Y85" i="24"/>
  <c r="Y98" i="24"/>
  <c r="Y97" i="24"/>
  <c r="Y96" i="24"/>
  <c r="Y93" i="24"/>
  <c r="Y95" i="24"/>
  <c r="Y94" i="24"/>
  <c r="Y92" i="24"/>
  <c r="Y91" i="24"/>
  <c r="Y87" i="24"/>
  <c r="Y89" i="24"/>
  <c r="Y90" i="24"/>
  <c r="Y88" i="24"/>
  <c r="Y84" i="24"/>
  <c r="Y83" i="24"/>
  <c r="Y82" i="24"/>
  <c r="Y81" i="24"/>
  <c r="Y80" i="24"/>
  <c r="Y77" i="24"/>
  <c r="Y78" i="24"/>
  <c r="Y73" i="24"/>
  <c r="Y75" i="24"/>
  <c r="Y76" i="24"/>
  <c r="Y72" i="24"/>
  <c r="Y74" i="24"/>
  <c r="Y71" i="24"/>
  <c r="Y102" i="24"/>
  <c r="Y70" i="24"/>
  <c r="Y79" i="24"/>
  <c r="Y86" i="24"/>
  <c r="Y68" i="24"/>
  <c r="Y69" i="24"/>
  <c r="Y66" i="24"/>
  <c r="Y67" i="24"/>
  <c r="Y65" i="24"/>
  <c r="U104" i="24"/>
  <c r="U103" i="24"/>
  <c r="U64" i="24"/>
  <c r="U101" i="24"/>
  <c r="U100" i="24"/>
  <c r="U99" i="24"/>
  <c r="U85" i="24"/>
  <c r="U98" i="24"/>
  <c r="U97" i="24"/>
  <c r="U96" i="24"/>
  <c r="U93" i="24"/>
  <c r="U95" i="24"/>
  <c r="U94" i="24"/>
  <c r="U92" i="24"/>
  <c r="U91" i="24"/>
  <c r="U87" i="24"/>
  <c r="U89" i="24"/>
  <c r="U90" i="24"/>
  <c r="U88" i="24"/>
  <c r="U84" i="24"/>
  <c r="U83" i="24"/>
  <c r="U82" i="24"/>
  <c r="U81" i="24"/>
  <c r="U80" i="24"/>
  <c r="U77" i="24"/>
  <c r="U78" i="24"/>
  <c r="U73" i="24"/>
  <c r="U75" i="24"/>
  <c r="U76" i="24"/>
  <c r="U72" i="24"/>
  <c r="U74" i="24"/>
  <c r="U71" i="24"/>
  <c r="U102" i="24"/>
  <c r="U70" i="24"/>
  <c r="U79" i="24"/>
  <c r="U86" i="24"/>
  <c r="U68" i="24"/>
  <c r="U69" i="24"/>
  <c r="U66" i="24"/>
  <c r="U67" i="24"/>
  <c r="U65" i="24"/>
  <c r="Q104" i="24"/>
  <c r="Q103" i="24"/>
  <c r="Q64" i="24"/>
  <c r="Q101" i="24"/>
  <c r="Q100" i="24"/>
  <c r="Q99" i="24"/>
  <c r="Q85" i="24"/>
  <c r="Q98" i="24"/>
  <c r="Q97" i="24"/>
  <c r="Q96" i="24"/>
  <c r="Q93" i="24"/>
  <c r="Q95" i="24"/>
  <c r="Q94" i="24"/>
  <c r="Q92" i="24"/>
  <c r="Q91" i="24"/>
  <c r="Q87" i="24"/>
  <c r="Q89" i="24"/>
  <c r="Q90" i="24"/>
  <c r="Q88" i="24"/>
  <c r="Q84" i="24"/>
  <c r="Q83" i="24"/>
  <c r="Q82" i="24"/>
  <c r="Q81" i="24"/>
  <c r="Q80" i="24"/>
  <c r="Q77" i="24"/>
  <c r="Q78" i="24"/>
  <c r="Q73" i="24"/>
  <c r="Q75" i="24"/>
  <c r="Q76" i="24"/>
  <c r="Q72" i="24"/>
  <c r="Q74" i="24"/>
  <c r="Q71" i="24"/>
  <c r="Q102" i="24"/>
  <c r="Q70" i="24"/>
  <c r="Q79" i="24"/>
  <c r="Q86" i="24"/>
  <c r="Q68" i="24"/>
  <c r="Q69" i="24"/>
  <c r="Q66" i="24"/>
  <c r="Q67" i="24"/>
  <c r="Q65" i="24"/>
  <c r="M104" i="24"/>
  <c r="M103" i="24"/>
  <c r="M64" i="24"/>
  <c r="M101" i="24"/>
  <c r="M100" i="24"/>
  <c r="M99" i="24"/>
  <c r="M85" i="24"/>
  <c r="M98" i="24"/>
  <c r="M97" i="24"/>
  <c r="M96" i="24"/>
  <c r="M93" i="24"/>
  <c r="M95" i="24"/>
  <c r="M94" i="24"/>
  <c r="M92" i="24"/>
  <c r="M91" i="24"/>
  <c r="M87" i="24"/>
  <c r="M89" i="24"/>
  <c r="M90" i="24"/>
  <c r="M88" i="24"/>
  <c r="M84" i="24"/>
  <c r="M83" i="24"/>
  <c r="M82" i="24"/>
  <c r="M81" i="24"/>
  <c r="M80" i="24"/>
  <c r="M77" i="24"/>
  <c r="M78" i="24"/>
  <c r="M73" i="24"/>
  <c r="M75" i="24"/>
  <c r="M76" i="24"/>
  <c r="M72" i="24"/>
  <c r="M74" i="24"/>
  <c r="M71" i="24"/>
  <c r="M102" i="24"/>
  <c r="M70" i="24"/>
  <c r="M79" i="24"/>
  <c r="M86" i="24"/>
  <c r="M68" i="24"/>
  <c r="M69" i="24"/>
  <c r="M66" i="24"/>
  <c r="M67" i="24"/>
  <c r="M65" i="24"/>
  <c r="I104" i="24"/>
  <c r="I103" i="24"/>
  <c r="I64" i="24"/>
  <c r="I101" i="24"/>
  <c r="I100" i="24"/>
  <c r="I99" i="24"/>
  <c r="I85" i="24"/>
  <c r="I98" i="24"/>
  <c r="I97" i="24"/>
  <c r="I96" i="24"/>
  <c r="I93" i="24"/>
  <c r="I95" i="24"/>
  <c r="I94" i="24"/>
  <c r="I92" i="24"/>
  <c r="I91" i="24"/>
  <c r="I87" i="24"/>
  <c r="I89" i="24"/>
  <c r="I90" i="24"/>
  <c r="I88" i="24"/>
  <c r="I84" i="24"/>
  <c r="I83" i="24"/>
  <c r="I82" i="24"/>
  <c r="I81" i="24"/>
  <c r="I80" i="24"/>
  <c r="I77" i="24"/>
  <c r="I78" i="24"/>
  <c r="I73" i="24"/>
  <c r="I75" i="24"/>
  <c r="I76" i="24"/>
  <c r="I72" i="24"/>
  <c r="I74" i="24"/>
  <c r="I71" i="24"/>
  <c r="I102" i="24"/>
  <c r="I70" i="24"/>
  <c r="I79" i="24"/>
  <c r="I86" i="24"/>
  <c r="I68" i="24"/>
  <c r="I69" i="24"/>
  <c r="I66" i="24"/>
  <c r="I67" i="24"/>
  <c r="I65" i="24"/>
  <c r="E67" i="24"/>
  <c r="E66" i="24"/>
  <c r="E69" i="24"/>
  <c r="E68" i="24"/>
  <c r="E86" i="24"/>
  <c r="E79" i="24"/>
  <c r="E70" i="24"/>
  <c r="E102" i="24"/>
  <c r="E71" i="24"/>
  <c r="E74" i="24"/>
  <c r="E72" i="24"/>
  <c r="E76" i="24"/>
  <c r="E75" i="24"/>
  <c r="E73" i="24"/>
  <c r="E78" i="24"/>
  <c r="E77" i="24"/>
  <c r="E80" i="24"/>
  <c r="E81" i="24"/>
  <c r="E82" i="24"/>
  <c r="E83" i="24"/>
  <c r="E84" i="24"/>
  <c r="E88" i="24"/>
  <c r="E90" i="24"/>
  <c r="E89" i="24"/>
  <c r="E87" i="24"/>
  <c r="E91" i="24"/>
  <c r="E92" i="24"/>
  <c r="E94" i="24"/>
  <c r="E95" i="24"/>
  <c r="E93" i="24"/>
  <c r="E96" i="24"/>
  <c r="E97" i="24"/>
  <c r="E98" i="24"/>
  <c r="E85" i="24"/>
  <c r="E99" i="24"/>
  <c r="E100" i="24"/>
  <c r="E101" i="24"/>
  <c r="E64" i="24"/>
  <c r="E103" i="24"/>
  <c r="E104" i="24"/>
  <c r="E61" i="24"/>
  <c r="E60" i="24"/>
  <c r="E58" i="24"/>
  <c r="E57" i="24"/>
  <c r="E56" i="24"/>
  <c r="E55" i="24"/>
  <c r="E51" i="24"/>
  <c r="E53" i="24"/>
  <c r="E54" i="24"/>
  <c r="E52" i="24"/>
  <c r="E50" i="24"/>
  <c r="E49" i="24"/>
  <c r="E48" i="24"/>
  <c r="E47" i="24"/>
  <c r="E46" i="24"/>
  <c r="E45" i="24"/>
  <c r="E42" i="24"/>
  <c r="E41" i="24"/>
  <c r="E40" i="24"/>
  <c r="E39" i="24"/>
  <c r="E36" i="24"/>
  <c r="E37" i="24"/>
  <c r="E38" i="24"/>
  <c r="E35" i="24"/>
  <c r="E34" i="24"/>
  <c r="E33" i="24"/>
  <c r="E32" i="24"/>
  <c r="E31" i="24"/>
  <c r="E30" i="24"/>
  <c r="E29" i="24"/>
  <c r="E27" i="24"/>
  <c r="E26" i="24"/>
  <c r="E25" i="24"/>
  <c r="E24" i="24"/>
  <c r="E23" i="24"/>
  <c r="E22" i="24"/>
  <c r="E21" i="24"/>
  <c r="E28" i="24"/>
  <c r="E20" i="24"/>
  <c r="E59" i="24"/>
  <c r="E19" i="24"/>
  <c r="E44" i="24"/>
  <c r="E18" i="24"/>
  <c r="E17" i="24"/>
  <c r="E16" i="24"/>
  <c r="E43" i="24"/>
  <c r="E14" i="24"/>
  <c r="E15" i="24"/>
  <c r="E13" i="24"/>
  <c r="E12" i="24"/>
  <c r="E11" i="24"/>
  <c r="E10" i="24"/>
  <c r="E8" i="24"/>
  <c r="E9" i="24"/>
  <c r="I61" i="24"/>
  <c r="I60" i="24"/>
  <c r="I58" i="24"/>
  <c r="I57" i="24"/>
  <c r="I56" i="24"/>
  <c r="I55" i="24"/>
  <c r="I51" i="24"/>
  <c r="I53" i="24"/>
  <c r="I54" i="24"/>
  <c r="I52" i="24"/>
  <c r="I50" i="24"/>
  <c r="I49" i="24"/>
  <c r="I48" i="24"/>
  <c r="I47" i="24"/>
  <c r="I46" i="24"/>
  <c r="I45" i="24"/>
  <c r="I42" i="24"/>
  <c r="I41" i="24"/>
  <c r="I40" i="24"/>
  <c r="I39" i="24"/>
  <c r="I36" i="24"/>
  <c r="I37" i="24"/>
  <c r="I38" i="24"/>
  <c r="I35" i="24"/>
  <c r="I34" i="24"/>
  <c r="I33" i="24"/>
  <c r="I32" i="24"/>
  <c r="I31" i="24"/>
  <c r="I30" i="24"/>
  <c r="I29" i="24"/>
  <c r="I27" i="24"/>
  <c r="I26" i="24"/>
  <c r="I25" i="24"/>
  <c r="I24" i="24"/>
  <c r="I23" i="24"/>
  <c r="I22" i="24"/>
  <c r="I21" i="24"/>
  <c r="I28" i="24"/>
  <c r="I20" i="24"/>
  <c r="I59" i="24"/>
  <c r="I19" i="24"/>
  <c r="I44" i="24"/>
  <c r="I18" i="24"/>
  <c r="I17" i="24"/>
  <c r="I16" i="24"/>
  <c r="I43" i="24"/>
  <c r="I14" i="24"/>
  <c r="I15" i="24"/>
  <c r="I13" i="24"/>
  <c r="I12" i="24"/>
  <c r="I11" i="24"/>
  <c r="I10" i="24"/>
  <c r="I8" i="24"/>
  <c r="I9" i="24"/>
  <c r="M61" i="24"/>
  <c r="M60" i="24"/>
  <c r="M58" i="24"/>
  <c r="M57" i="24"/>
  <c r="M56" i="24"/>
  <c r="M55" i="24"/>
  <c r="M51" i="24"/>
  <c r="M53" i="24"/>
  <c r="M54" i="24"/>
  <c r="M52" i="24"/>
  <c r="M50" i="24"/>
  <c r="M49" i="24"/>
  <c r="M48" i="24"/>
  <c r="M47" i="24"/>
  <c r="M46" i="24"/>
  <c r="M45" i="24"/>
  <c r="M42" i="24"/>
  <c r="M41" i="24"/>
  <c r="M40" i="24"/>
  <c r="M39" i="24"/>
  <c r="M36" i="24"/>
  <c r="M37" i="24"/>
  <c r="M38" i="24"/>
  <c r="M35" i="24"/>
  <c r="M34" i="24"/>
  <c r="M33" i="24"/>
  <c r="M32" i="24"/>
  <c r="M31" i="24"/>
  <c r="M30" i="24"/>
  <c r="M29" i="24"/>
  <c r="M27" i="24"/>
  <c r="M26" i="24"/>
  <c r="M25" i="24"/>
  <c r="M24" i="24"/>
  <c r="M23" i="24"/>
  <c r="M22" i="24"/>
  <c r="M21" i="24"/>
  <c r="M28" i="24"/>
  <c r="M20" i="24"/>
  <c r="M59" i="24"/>
  <c r="M19" i="24"/>
  <c r="M44" i="24"/>
  <c r="M18" i="24"/>
  <c r="M17" i="24"/>
  <c r="M16" i="24"/>
  <c r="M43" i="24"/>
  <c r="M14" i="24"/>
  <c r="M15" i="24"/>
  <c r="M13" i="24"/>
  <c r="M12" i="24"/>
  <c r="M11" i="24"/>
  <c r="M10" i="24"/>
  <c r="M8" i="24"/>
  <c r="M9" i="24"/>
  <c r="Q61" i="24"/>
  <c r="Q60" i="24"/>
  <c r="Q58" i="24"/>
  <c r="Q57" i="24"/>
  <c r="Q56" i="24"/>
  <c r="Q55" i="24"/>
  <c r="Q51" i="24"/>
  <c r="Q53" i="24"/>
  <c r="Q54" i="24"/>
  <c r="Q52" i="24"/>
  <c r="Q50" i="24"/>
  <c r="Q49" i="24"/>
  <c r="Q48" i="24"/>
  <c r="Q47" i="24"/>
  <c r="Q46" i="24"/>
  <c r="Q45" i="24"/>
  <c r="Q42" i="24"/>
  <c r="Q41" i="24"/>
  <c r="Q40" i="24"/>
  <c r="Q39" i="24"/>
  <c r="Q36" i="24"/>
  <c r="Q37" i="24"/>
  <c r="Q38" i="24"/>
  <c r="Q35" i="24"/>
  <c r="Q34" i="24"/>
  <c r="Q33" i="24"/>
  <c r="Q32" i="24"/>
  <c r="Q31" i="24"/>
  <c r="Q30" i="24"/>
  <c r="Q29" i="24"/>
  <c r="Q27" i="24"/>
  <c r="Q26" i="24"/>
  <c r="Q25" i="24"/>
  <c r="Q24" i="24"/>
  <c r="Q23" i="24"/>
  <c r="Q22" i="24"/>
  <c r="Q21" i="24"/>
  <c r="Q28" i="24"/>
  <c r="Q20" i="24"/>
  <c r="Q59" i="24"/>
  <c r="Q19" i="24"/>
  <c r="Q44" i="24"/>
  <c r="Q18" i="24"/>
  <c r="Q17" i="24"/>
  <c r="Q16" i="24"/>
  <c r="Q43" i="24"/>
  <c r="Q14" i="24"/>
  <c r="Q15" i="24"/>
  <c r="Q13" i="24"/>
  <c r="Q12" i="24"/>
  <c r="Q11" i="24"/>
  <c r="Q10" i="24"/>
  <c r="Q8" i="24"/>
  <c r="Q9" i="24"/>
  <c r="U61" i="24"/>
  <c r="U60" i="24"/>
  <c r="U58" i="24"/>
  <c r="U57" i="24"/>
  <c r="U56" i="24"/>
  <c r="U55" i="24"/>
  <c r="U51" i="24"/>
  <c r="U53" i="24"/>
  <c r="U54" i="24"/>
  <c r="U52" i="24"/>
  <c r="U50" i="24"/>
  <c r="U49" i="24"/>
  <c r="U48" i="24"/>
  <c r="U47" i="24"/>
  <c r="U46" i="24"/>
  <c r="U45" i="24"/>
  <c r="U42" i="24"/>
  <c r="U41" i="24"/>
  <c r="U40" i="24"/>
  <c r="U39" i="24"/>
  <c r="U36" i="24"/>
  <c r="U37" i="24"/>
  <c r="U38" i="24"/>
  <c r="U35" i="24"/>
  <c r="U34" i="24"/>
  <c r="U33" i="24"/>
  <c r="U32" i="24"/>
  <c r="U31" i="24"/>
  <c r="U30" i="24"/>
  <c r="U29" i="24"/>
  <c r="U27" i="24"/>
  <c r="U26" i="24"/>
  <c r="U25" i="24"/>
  <c r="U24" i="24"/>
  <c r="U23" i="24"/>
  <c r="U22" i="24"/>
  <c r="U21" i="24"/>
  <c r="U28" i="24"/>
  <c r="U20" i="24"/>
  <c r="U59" i="24"/>
  <c r="U19" i="24"/>
  <c r="U44" i="24"/>
  <c r="U18" i="24"/>
  <c r="U17" i="24"/>
  <c r="U16" i="24"/>
  <c r="U43" i="24"/>
  <c r="U14" i="24"/>
  <c r="U15" i="24"/>
  <c r="U13" i="24"/>
  <c r="U12" i="24"/>
  <c r="U11" i="24"/>
  <c r="U10" i="24"/>
  <c r="U8" i="24"/>
  <c r="U9" i="24"/>
  <c r="Y61" i="24"/>
  <c r="Y60" i="24"/>
  <c r="Y58" i="24"/>
  <c r="Y57" i="24"/>
  <c r="Y56" i="24"/>
  <c r="Y55" i="24"/>
  <c r="Y51" i="24"/>
  <c r="Y53" i="24"/>
  <c r="Y54" i="24"/>
  <c r="Y52" i="24"/>
  <c r="Y50" i="24"/>
  <c r="Y49" i="24"/>
  <c r="Y48" i="24"/>
  <c r="Y47" i="24"/>
  <c r="Y46" i="24"/>
  <c r="Y45" i="24"/>
  <c r="Y42" i="24"/>
  <c r="Y41" i="24"/>
  <c r="Y40" i="24"/>
  <c r="Y39" i="24"/>
  <c r="Y36" i="24"/>
  <c r="Y37" i="24"/>
  <c r="Y38" i="24"/>
  <c r="Y35" i="24"/>
  <c r="Y34" i="24"/>
  <c r="Y33" i="24"/>
  <c r="Y32" i="24"/>
  <c r="Y31" i="24"/>
  <c r="Y30" i="24"/>
  <c r="Y29" i="24"/>
  <c r="Y27" i="24"/>
  <c r="Y26" i="24"/>
  <c r="Y25" i="24"/>
  <c r="Y24" i="24"/>
  <c r="Y23" i="24"/>
  <c r="Y22" i="24"/>
  <c r="Y21" i="24"/>
  <c r="Y28" i="24"/>
  <c r="Y20" i="24"/>
  <c r="Y59" i="24"/>
  <c r="Y19" i="24"/>
  <c r="Y44" i="24"/>
  <c r="Y18" i="24"/>
  <c r="Y17" i="24"/>
  <c r="Y16" i="24"/>
  <c r="Y43" i="24"/>
  <c r="Y14" i="24"/>
  <c r="Y15" i="24"/>
  <c r="Y13" i="24"/>
  <c r="Y12" i="24"/>
  <c r="Y11" i="24"/>
  <c r="Y10" i="24"/>
  <c r="Y8" i="24"/>
  <c r="Y9" i="24"/>
  <c r="AC61" i="24"/>
  <c r="AC60" i="24"/>
  <c r="AC58" i="24"/>
  <c r="AC57" i="24"/>
  <c r="AC56" i="24"/>
  <c r="AC55" i="24"/>
  <c r="AC51" i="24"/>
  <c r="AC53" i="24"/>
  <c r="AC54" i="24"/>
  <c r="AC52" i="24"/>
  <c r="AC50" i="24"/>
  <c r="AC49" i="24"/>
  <c r="AC48" i="24"/>
  <c r="AC47" i="24"/>
  <c r="AC46" i="24"/>
  <c r="AC45" i="24"/>
  <c r="AC42" i="24"/>
  <c r="AC41" i="24"/>
  <c r="AC40" i="24"/>
  <c r="AC39" i="24"/>
  <c r="AC36" i="24"/>
  <c r="AC37" i="24"/>
  <c r="AC38" i="24"/>
  <c r="AC35" i="24"/>
  <c r="AC34" i="24"/>
  <c r="AC33" i="24"/>
  <c r="AC32" i="24"/>
  <c r="AC31" i="24"/>
  <c r="AC30" i="24"/>
  <c r="AC29" i="24"/>
  <c r="AC27" i="24"/>
  <c r="AC26" i="24"/>
  <c r="AC25" i="24"/>
  <c r="AC24" i="24"/>
  <c r="AC23" i="24"/>
  <c r="AC22" i="24"/>
  <c r="AC21" i="24"/>
  <c r="AC28" i="24"/>
  <c r="AC20" i="24"/>
  <c r="AC59" i="24"/>
  <c r="AC19" i="24"/>
  <c r="AC44" i="24"/>
  <c r="AC18" i="24"/>
  <c r="AC17" i="24"/>
  <c r="AC16" i="24"/>
  <c r="AC43" i="24"/>
  <c r="AC14" i="24"/>
  <c r="AC15" i="24"/>
  <c r="AC13" i="24"/>
  <c r="AC12" i="24"/>
  <c r="AC11" i="24"/>
  <c r="AC10" i="24"/>
  <c r="AC8" i="24"/>
  <c r="AC9" i="24"/>
  <c r="AO61" i="24"/>
  <c r="AO60" i="24"/>
  <c r="AO59" i="24"/>
  <c r="AO58" i="24"/>
  <c r="AO57" i="24"/>
  <c r="AO56" i="24"/>
  <c r="AO55" i="24"/>
  <c r="AO54" i="24"/>
  <c r="AO53" i="24"/>
  <c r="AO52" i="24"/>
  <c r="AO51" i="24"/>
  <c r="AO50" i="24"/>
  <c r="AO49" i="24"/>
  <c r="AO48" i="24"/>
  <c r="AO47" i="24"/>
  <c r="AO45" i="24"/>
  <c r="AO44" i="24"/>
  <c r="AO46" i="24"/>
  <c r="AO18" i="24"/>
  <c r="AO43" i="24"/>
  <c r="AO42" i="24"/>
  <c r="AO41" i="24"/>
  <c r="AO40" i="24"/>
  <c r="AO39" i="24"/>
  <c r="AO38" i="24"/>
  <c r="AO37" i="24"/>
  <c r="AO36" i="24"/>
  <c r="AO35" i="24"/>
  <c r="AO34" i="24"/>
  <c r="AO33" i="24"/>
  <c r="AO32" i="24"/>
  <c r="AO31" i="24"/>
  <c r="AO30" i="24"/>
  <c r="AO29" i="24"/>
  <c r="AO14" i="24"/>
  <c r="AO27" i="24"/>
  <c r="AO28" i="24"/>
  <c r="AO26" i="24"/>
  <c r="AO25" i="24"/>
  <c r="AO24" i="24"/>
  <c r="AO23" i="24"/>
  <c r="AO22" i="24"/>
  <c r="AO21" i="24"/>
  <c r="AO19" i="24"/>
  <c r="AO17" i="24"/>
  <c r="AO16" i="24"/>
  <c r="AO15" i="24"/>
  <c r="AO13" i="24"/>
  <c r="AO12" i="24"/>
  <c r="AO11" i="24"/>
  <c r="AO10" i="24"/>
  <c r="AO9" i="24"/>
  <c r="AO8" i="24"/>
  <c r="AK60" i="24"/>
  <c r="AK59" i="24"/>
  <c r="AK57" i="24"/>
  <c r="AK56" i="24"/>
  <c r="AK55" i="24"/>
  <c r="AK54" i="24"/>
  <c r="AK53" i="24"/>
  <c r="AK52" i="24"/>
  <c r="AK51" i="24"/>
  <c r="AK50" i="24"/>
  <c r="AK49" i="24"/>
  <c r="AK48" i="24"/>
  <c r="AK47" i="24"/>
  <c r="AK45" i="24"/>
  <c r="AK44" i="24"/>
  <c r="AK46" i="24"/>
  <c r="AK18" i="24"/>
  <c r="AK43" i="24"/>
  <c r="AK42" i="24"/>
  <c r="AK41" i="24"/>
  <c r="AK40" i="24"/>
  <c r="AK39" i="24"/>
  <c r="AK38" i="24"/>
  <c r="AK37" i="24"/>
  <c r="AK36" i="24"/>
  <c r="AK35" i="24"/>
  <c r="AK34" i="24"/>
  <c r="AK33" i="24"/>
  <c r="AK32" i="24"/>
  <c r="AK31" i="24"/>
  <c r="AK30" i="24"/>
  <c r="AK29" i="24"/>
  <c r="AK14" i="24"/>
  <c r="AK27" i="24"/>
  <c r="AK28" i="24"/>
  <c r="AK26" i="24"/>
  <c r="AK25" i="24"/>
  <c r="AK24" i="24"/>
  <c r="AK23" i="24"/>
  <c r="AK22" i="24"/>
  <c r="AK21" i="24"/>
  <c r="AK20" i="24"/>
  <c r="AK19" i="24"/>
  <c r="AK17" i="24"/>
  <c r="AK16" i="24"/>
  <c r="AK15" i="24"/>
  <c r="AK13" i="24"/>
  <c r="AK12" i="24"/>
  <c r="AK11" i="24"/>
  <c r="AK10" i="24"/>
  <c r="AK9" i="24"/>
  <c r="AK8" i="24"/>
  <c r="AG8" i="24"/>
  <c r="AG10" i="24"/>
  <c r="AG11" i="24"/>
  <c r="AG12" i="24"/>
  <c r="AG13" i="24"/>
  <c r="AG15" i="24"/>
  <c r="AG14" i="24"/>
  <c r="AG43" i="24"/>
  <c r="AG16" i="24"/>
  <c r="AG17" i="24"/>
  <c r="AG18" i="24"/>
  <c r="AG44" i="24"/>
  <c r="AG19" i="24"/>
  <c r="AG59" i="24"/>
  <c r="AG20" i="24"/>
  <c r="AG28" i="24"/>
  <c r="AG21" i="24"/>
  <c r="AG22" i="24"/>
  <c r="AG23" i="24"/>
  <c r="AG24" i="24"/>
  <c r="AG25" i="24"/>
  <c r="AG26" i="24"/>
  <c r="AG27" i="24"/>
  <c r="AG29" i="24"/>
  <c r="AG30" i="24"/>
  <c r="AG31" i="24"/>
  <c r="AG32" i="24"/>
  <c r="AG33" i="24"/>
  <c r="AG34" i="24"/>
  <c r="AG35" i="24"/>
  <c r="AG38" i="24"/>
  <c r="AG37" i="24"/>
  <c r="AG36" i="24"/>
  <c r="AG39" i="24"/>
  <c r="AG40" i="24"/>
  <c r="AG41" i="24"/>
  <c r="AG42" i="24"/>
  <c r="AG45" i="24"/>
  <c r="AG46" i="24"/>
  <c r="AG47" i="24"/>
  <c r="AG48" i="24"/>
  <c r="AG49" i="24"/>
  <c r="AG50" i="24"/>
  <c r="AG52" i="24"/>
  <c r="AG54" i="24"/>
  <c r="AG53" i="24"/>
  <c r="AG51" i="24"/>
  <c r="AG55" i="24"/>
  <c r="AG56" i="24"/>
  <c r="AG57" i="24"/>
  <c r="AG58" i="24"/>
  <c r="AG60" i="24"/>
  <c r="AG61" i="24"/>
  <c r="AG9" i="24"/>
  <c r="AQ240" i="24"/>
  <c r="AP240" i="24"/>
  <c r="AM240" i="24"/>
  <c r="AL240" i="24"/>
  <c r="AI240" i="24"/>
  <c r="AH240" i="24"/>
  <c r="AE240" i="24"/>
  <c r="AD240" i="24"/>
  <c r="AA240" i="24"/>
  <c r="Z240" i="24"/>
  <c r="W240" i="24"/>
  <c r="V240" i="24"/>
  <c r="S240" i="24"/>
  <c r="R240" i="24"/>
  <c r="O240" i="24"/>
  <c r="N240" i="24"/>
  <c r="K240" i="24"/>
  <c r="J240" i="24"/>
  <c r="F240" i="24"/>
  <c r="G240" i="24"/>
  <c r="AQ219" i="24"/>
  <c r="AP219" i="24"/>
  <c r="AM219" i="24"/>
  <c r="AL219" i="24"/>
  <c r="AI219" i="24"/>
  <c r="AH219" i="24"/>
  <c r="AE219" i="24"/>
  <c r="AD219" i="24"/>
  <c r="AA219" i="24"/>
  <c r="Z219" i="24"/>
  <c r="W219" i="24"/>
  <c r="V219" i="24"/>
  <c r="S219" i="24"/>
  <c r="R219" i="24"/>
  <c r="O219" i="24"/>
  <c r="N219" i="24"/>
  <c r="K219" i="24"/>
  <c r="J219" i="24"/>
  <c r="F219" i="24"/>
  <c r="G219" i="24"/>
  <c r="AQ195" i="24"/>
  <c r="AP195" i="24"/>
  <c r="AM195" i="24"/>
  <c r="AL195" i="24"/>
  <c r="AI195" i="24"/>
  <c r="AH195" i="24"/>
  <c r="AE195" i="24"/>
  <c r="AD195" i="24"/>
  <c r="AA195" i="24"/>
  <c r="Z195" i="24"/>
  <c r="W195" i="24"/>
  <c r="V195" i="24"/>
  <c r="S195" i="24"/>
  <c r="R195" i="24"/>
  <c r="O195" i="24"/>
  <c r="N195" i="24"/>
  <c r="K195" i="24"/>
  <c r="J195" i="24"/>
  <c r="F195" i="24"/>
  <c r="G195" i="24"/>
  <c r="R106" i="24"/>
  <c r="O106" i="24"/>
  <c r="N106" i="24"/>
  <c r="K106" i="24"/>
  <c r="J106" i="24"/>
  <c r="G106" i="24"/>
  <c r="F106" i="24"/>
  <c r="AQ63" i="24"/>
  <c r="AP63" i="24"/>
  <c r="AM63" i="24"/>
  <c r="AL63" i="24"/>
  <c r="AI63" i="24"/>
  <c r="AH63" i="24"/>
  <c r="AE63" i="24"/>
  <c r="AD63" i="24"/>
  <c r="AA63" i="24"/>
  <c r="Z63" i="24"/>
  <c r="W63" i="24"/>
  <c r="V63" i="24"/>
  <c r="S63" i="24"/>
  <c r="R63" i="24"/>
  <c r="O63" i="24"/>
  <c r="N63" i="24"/>
  <c r="K63" i="24"/>
  <c r="J63" i="24"/>
  <c r="F63" i="24"/>
  <c r="G63" i="24"/>
  <c r="AQ7" i="24"/>
  <c r="AP7" i="24"/>
  <c r="AM7" i="24"/>
  <c r="AL7" i="24"/>
  <c r="AI7" i="24"/>
  <c r="AH7" i="24"/>
  <c r="AE7" i="24"/>
  <c r="AD7" i="24"/>
  <c r="AA7" i="24"/>
  <c r="Z7" i="24"/>
  <c r="W7" i="24"/>
  <c r="V7" i="24"/>
  <c r="S7" i="24"/>
  <c r="R7" i="24"/>
  <c r="O7" i="24"/>
  <c r="N7" i="24"/>
  <c r="K7" i="24"/>
  <c r="J7" i="24"/>
  <c r="F7" i="24"/>
  <c r="G7" i="24"/>
  <c r="AB67" i="6"/>
  <c r="AB63" i="6" s="1"/>
  <c r="AB7" i="6" s="1"/>
  <c r="E219" i="24" l="1"/>
  <c r="AC219" i="24"/>
  <c r="Q7" i="24"/>
  <c r="G5" i="24"/>
  <c r="J5" i="24"/>
  <c r="M106" i="24"/>
  <c r="Q106" i="24"/>
  <c r="AO195" i="24"/>
  <c r="AG195" i="24"/>
  <c r="I219" i="24"/>
  <c r="M219" i="24"/>
  <c r="U219" i="24"/>
  <c r="Y219" i="24"/>
  <c r="AG219" i="24"/>
  <c r="AK219" i="24"/>
  <c r="AO219" i="24"/>
  <c r="AG240" i="24"/>
  <c r="F5" i="24"/>
  <c r="E106" i="24"/>
  <c r="K5" i="24"/>
  <c r="N5" i="24"/>
  <c r="R5" i="24"/>
  <c r="O5" i="24"/>
  <c r="AO7" i="24"/>
  <c r="M7" i="24"/>
  <c r="I7" i="24"/>
  <c r="E7" i="24"/>
  <c r="U7" i="24"/>
  <c r="E63" i="24"/>
  <c r="AK195" i="24"/>
  <c r="AG63" i="24"/>
  <c r="I63" i="24"/>
  <c r="I106" i="24"/>
  <c r="U195" i="24"/>
  <c r="E195" i="24"/>
  <c r="M240" i="24"/>
  <c r="U240" i="24"/>
  <c r="AC240" i="24"/>
  <c r="AK240" i="24"/>
  <c r="Y7" i="24"/>
  <c r="M63" i="24"/>
  <c r="AK63" i="24"/>
  <c r="AK7" i="24"/>
  <c r="Q63" i="24"/>
  <c r="U63" i="24"/>
  <c r="Y195" i="24"/>
  <c r="I195" i="24"/>
  <c r="AC7" i="24"/>
  <c r="E240" i="24"/>
  <c r="Y63" i="24"/>
  <c r="AC195" i="24"/>
  <c r="Q195" i="24"/>
  <c r="M195" i="24"/>
  <c r="Q219" i="24"/>
  <c r="I240" i="24"/>
  <c r="Q240" i="24"/>
  <c r="Y240" i="24"/>
  <c r="AO240" i="24"/>
  <c r="AC63" i="24"/>
  <c r="AO63" i="24"/>
  <c r="AG7" i="24"/>
  <c r="E5" i="24" l="1"/>
  <c r="S106" i="24"/>
  <c r="S5" i="24" s="1"/>
  <c r="Q5" i="24"/>
  <c r="I5" i="24"/>
  <c r="M5" i="24"/>
  <c r="AA69" i="6" l="1"/>
  <c r="AA63" i="6" s="1"/>
  <c r="AA7" i="6" s="1"/>
  <c r="V106" i="24" l="1"/>
  <c r="V5" i="24" s="1"/>
  <c r="U106" i="24"/>
  <c r="U5" i="24" s="1"/>
  <c r="Q28" i="10"/>
  <c r="Q29" i="10"/>
  <c r="P28" i="10"/>
  <c r="P29" i="10"/>
  <c r="K28" i="10"/>
  <c r="K27" i="10"/>
  <c r="G29" i="10"/>
  <c r="G28" i="10"/>
  <c r="G27" i="10"/>
  <c r="W106" i="24" l="1"/>
  <c r="W5" i="24" s="1"/>
  <c r="C24" i="10"/>
  <c r="C25" i="10"/>
  <c r="C26" i="10"/>
  <c r="C27" i="10"/>
  <c r="O27" i="10" s="1"/>
  <c r="C28" i="10"/>
  <c r="O28" i="10" s="1"/>
  <c r="C29" i="10"/>
  <c r="O29" i="10" s="1"/>
  <c r="C32" i="10"/>
  <c r="C23" i="10"/>
  <c r="Y6" i="34" l="1"/>
  <c r="X6" i="34"/>
  <c r="W6" i="34"/>
  <c r="V6" i="34"/>
  <c r="U6" i="34"/>
  <c r="T6" i="34"/>
  <c r="S6" i="34"/>
  <c r="R6" i="34"/>
  <c r="Q6" i="34"/>
  <c r="P6" i="34"/>
  <c r="O6" i="34"/>
  <c r="N6" i="34"/>
  <c r="M6" i="34"/>
  <c r="L6" i="34"/>
  <c r="K6" i="34"/>
  <c r="J6" i="34"/>
  <c r="I6" i="34"/>
  <c r="H6" i="34"/>
  <c r="G6" i="34"/>
  <c r="F6" i="34"/>
  <c r="E6" i="34"/>
  <c r="D6" i="34"/>
  <c r="C6" i="34"/>
  <c r="V7" i="25"/>
  <c r="Y106" i="24" l="1"/>
  <c r="Y5" i="24" s="1"/>
  <c r="V5" i="25"/>
  <c r="AA8" i="30"/>
  <c r="Z106" i="24" l="1"/>
  <c r="Z5" i="24" s="1"/>
  <c r="Z35" i="5"/>
  <c r="AA106" i="24" l="1"/>
  <c r="AA5" i="24" s="1"/>
  <c r="Z5" i="5"/>
  <c r="Q27" i="10" l="1"/>
  <c r="P27" i="10"/>
  <c r="AC106" i="24" l="1"/>
  <c r="AC5" i="24" s="1"/>
  <c r="Z8" i="30"/>
  <c r="D35" i="5"/>
  <c r="Y38" i="5"/>
  <c r="Y37" i="5"/>
  <c r="Y35" i="5" s="1"/>
  <c r="X37" i="5"/>
  <c r="AD106" i="24" l="1"/>
  <c r="AD5" i="24" s="1"/>
  <c r="Y8" i="28"/>
  <c r="AE106" i="24" l="1"/>
  <c r="AE5" i="24" s="1"/>
  <c r="U20" i="25"/>
  <c r="U7" i="25"/>
  <c r="U5" i="25" l="1"/>
  <c r="Y5" i="5"/>
  <c r="AG106" i="24" l="1"/>
  <c r="AG5" i="24" s="1"/>
  <c r="F8" i="30"/>
  <c r="G8" i="30"/>
  <c r="H8" i="30"/>
  <c r="I8" i="30"/>
  <c r="J8" i="30"/>
  <c r="K8" i="30"/>
  <c r="L8" i="30"/>
  <c r="M8" i="30"/>
  <c r="N8" i="30"/>
  <c r="O8" i="30"/>
  <c r="P8" i="30"/>
  <c r="Q8" i="30"/>
  <c r="R8" i="30"/>
  <c r="S8" i="30"/>
  <c r="T8" i="30"/>
  <c r="U8" i="30"/>
  <c r="V8" i="30"/>
  <c r="W8" i="30"/>
  <c r="X8" i="30"/>
  <c r="Y8" i="30"/>
  <c r="E8" i="30"/>
  <c r="AH106" i="24" l="1"/>
  <c r="AH5" i="24" s="1"/>
  <c r="W8" i="28"/>
  <c r="AI106" i="24" l="1"/>
  <c r="AI5" i="24" s="1"/>
  <c r="S8" i="28"/>
  <c r="M8" i="28"/>
  <c r="N8" i="28"/>
  <c r="O8" i="28"/>
  <c r="P8" i="28"/>
  <c r="Q8" i="28"/>
  <c r="R8" i="28"/>
  <c r="T8" i="28"/>
  <c r="U8" i="28"/>
  <c r="V8" i="28"/>
  <c r="X8" i="28"/>
  <c r="L8" i="28"/>
  <c r="K8" i="28"/>
  <c r="I8" i="28"/>
  <c r="H8" i="28"/>
  <c r="J8" i="28"/>
  <c r="G8" i="28"/>
  <c r="E8" i="28"/>
  <c r="F8" i="28"/>
  <c r="D8" i="28"/>
  <c r="AR134" i="24" l="1"/>
  <c r="X38" i="5"/>
  <c r="X35" i="5"/>
  <c r="W38" i="5"/>
  <c r="W37" i="5"/>
  <c r="W35" i="5" s="1"/>
  <c r="V38" i="5"/>
  <c r="V37" i="5"/>
  <c r="U38" i="5"/>
  <c r="U37" i="5"/>
  <c r="U35" i="5" s="1"/>
  <c r="T38" i="5"/>
  <c r="T37" i="5"/>
  <c r="S38" i="5"/>
  <c r="S37" i="5"/>
  <c r="S35" i="5" s="1"/>
  <c r="R38" i="5"/>
  <c r="R37" i="5"/>
  <c r="Q35" i="5"/>
  <c r="H35" i="5"/>
  <c r="I35" i="5"/>
  <c r="P35" i="5"/>
  <c r="E35" i="5"/>
  <c r="F35" i="5"/>
  <c r="G35" i="5"/>
  <c r="J35" i="5"/>
  <c r="K35" i="5"/>
  <c r="L35" i="5"/>
  <c r="M35" i="5"/>
  <c r="N35" i="5"/>
  <c r="O35" i="5"/>
  <c r="L8" i="5"/>
  <c r="L7" i="5"/>
  <c r="K8" i="5"/>
  <c r="K7" i="5"/>
  <c r="J8" i="5"/>
  <c r="J7" i="5"/>
  <c r="I8" i="5"/>
  <c r="I7" i="5"/>
  <c r="I5" i="5" s="1"/>
  <c r="H12" i="5"/>
  <c r="H8" i="5"/>
  <c r="H7" i="5"/>
  <c r="G12" i="5"/>
  <c r="G8" i="5"/>
  <c r="G7" i="5"/>
  <c r="F12" i="5"/>
  <c r="F8" i="5"/>
  <c r="F7" i="5"/>
  <c r="E12" i="5"/>
  <c r="E8" i="5"/>
  <c r="E7" i="5"/>
  <c r="M5" i="5"/>
  <c r="N5" i="5"/>
  <c r="O5" i="5"/>
  <c r="P5" i="5"/>
  <c r="Q5" i="5"/>
  <c r="R5" i="5"/>
  <c r="S5" i="5"/>
  <c r="T5" i="5"/>
  <c r="U5" i="5"/>
  <c r="V5" i="5"/>
  <c r="W5" i="5"/>
  <c r="X5" i="5"/>
  <c r="D12" i="5"/>
  <c r="D8" i="5"/>
  <c r="D7" i="5"/>
  <c r="AK106" i="24" l="1"/>
  <c r="AK5" i="24" s="1"/>
  <c r="D5" i="5"/>
  <c r="R35" i="5"/>
  <c r="V35" i="5"/>
  <c r="J5" i="5"/>
  <c r="T35" i="5"/>
  <c r="G5" i="5"/>
  <c r="H5" i="5"/>
  <c r="E5" i="5"/>
  <c r="F5" i="5"/>
  <c r="L5" i="5"/>
  <c r="K5" i="5"/>
  <c r="E20" i="25"/>
  <c r="E7" i="25"/>
  <c r="D20" i="25"/>
  <c r="D7" i="25"/>
  <c r="F20" i="25"/>
  <c r="G20" i="25"/>
  <c r="H20" i="25"/>
  <c r="I20" i="25"/>
  <c r="J20" i="25"/>
  <c r="K20" i="25"/>
  <c r="L20" i="25"/>
  <c r="M20" i="25"/>
  <c r="N20" i="25"/>
  <c r="O20" i="25"/>
  <c r="P20" i="25"/>
  <c r="Q20" i="25"/>
  <c r="R20" i="25"/>
  <c r="S20" i="25"/>
  <c r="T20" i="25"/>
  <c r="F7" i="25"/>
  <c r="G7" i="25"/>
  <c r="H7" i="25"/>
  <c r="I7" i="25"/>
  <c r="J7" i="25"/>
  <c r="K7" i="25"/>
  <c r="L7" i="25"/>
  <c r="M7" i="25"/>
  <c r="N7" i="25"/>
  <c r="O7" i="25"/>
  <c r="O5" i="25" s="1"/>
  <c r="P7" i="25"/>
  <c r="Q7" i="25"/>
  <c r="R7" i="25"/>
  <c r="S7" i="25"/>
  <c r="T7" i="25"/>
  <c r="C7" i="25"/>
  <c r="C20" i="25"/>
  <c r="AL106" i="24" l="1"/>
  <c r="AL5" i="24" s="1"/>
  <c r="C5" i="25"/>
  <c r="L5" i="25"/>
  <c r="G5" i="25"/>
  <c r="N5" i="25"/>
  <c r="M5" i="25"/>
  <c r="K5" i="25"/>
  <c r="T5" i="25"/>
  <c r="J5" i="25"/>
  <c r="F5" i="25"/>
  <c r="I5" i="25"/>
  <c r="H5" i="25"/>
  <c r="D5" i="25"/>
  <c r="E5" i="25"/>
  <c r="Q5" i="25"/>
  <c r="S5" i="25"/>
  <c r="R5" i="25"/>
  <c r="P5" i="25"/>
  <c r="AM106" i="24" l="1"/>
  <c r="AM5" i="24" s="1"/>
  <c r="C6" i="35"/>
  <c r="C19" i="35"/>
  <c r="D19" i="35"/>
  <c r="D6" i="35"/>
  <c r="E6" i="35"/>
  <c r="E19" i="35"/>
  <c r="F6" i="35"/>
  <c r="F19" i="35"/>
  <c r="G6" i="35"/>
  <c r="G19" i="35"/>
  <c r="H6" i="35"/>
  <c r="H19" i="35"/>
  <c r="I6" i="35"/>
  <c r="I19" i="35"/>
  <c r="J6" i="35"/>
  <c r="J19" i="35"/>
  <c r="K6" i="35"/>
  <c r="K19" i="35"/>
  <c r="L6" i="35"/>
  <c r="L19" i="35"/>
  <c r="M6" i="35"/>
  <c r="M19" i="35"/>
  <c r="N6" i="35"/>
  <c r="N19" i="35"/>
  <c r="O6" i="35"/>
  <c r="O19" i="35"/>
  <c r="P6" i="35"/>
  <c r="P19" i="35"/>
  <c r="Q6" i="35"/>
  <c r="Q19" i="35"/>
  <c r="R6" i="35"/>
  <c r="R19" i="35"/>
  <c r="S6" i="35"/>
  <c r="S19" i="35"/>
  <c r="T6" i="35"/>
  <c r="T19" i="35"/>
  <c r="U6" i="35"/>
  <c r="U19" i="35"/>
  <c r="V6" i="35"/>
  <c r="V19" i="35"/>
  <c r="W6" i="35"/>
  <c r="W19" i="35"/>
  <c r="X6" i="35"/>
  <c r="X19" i="35"/>
  <c r="Y6" i="35"/>
  <c r="Y19" i="35"/>
  <c r="Z6" i="35"/>
  <c r="Z19" i="35"/>
  <c r="AA6" i="35"/>
  <c r="AA19" i="35"/>
  <c r="AO106" i="24" l="1"/>
  <c r="AO5" i="24" s="1"/>
  <c r="AP106" i="24" l="1"/>
  <c r="AP5" i="24" s="1"/>
  <c r="AQ106" i="24"/>
  <c r="AQ5" i="24" s="1"/>
  <c r="AR156" i="24" l="1"/>
</calcChain>
</file>

<file path=xl/sharedStrings.xml><?xml version="1.0" encoding="utf-8"?>
<sst xmlns="http://schemas.openxmlformats.org/spreadsheetml/2006/main" count="1278" uniqueCount="892">
  <si>
    <t>H-2A</t>
  </si>
  <si>
    <t>H-2B</t>
  </si>
  <si>
    <t>-</t>
  </si>
  <si>
    <t>TN</t>
  </si>
  <si>
    <t>TD</t>
  </si>
  <si>
    <t>I</t>
  </si>
  <si>
    <t>A</t>
  </si>
  <si>
    <t>B</t>
  </si>
  <si>
    <t>C/D</t>
  </si>
  <si>
    <t>E</t>
  </si>
  <si>
    <t>F</t>
  </si>
  <si>
    <t>G</t>
  </si>
  <si>
    <t>H</t>
  </si>
  <si>
    <t>J</t>
  </si>
  <si>
    <t>K</t>
  </si>
  <si>
    <t>L</t>
  </si>
  <si>
    <t>M</t>
  </si>
  <si>
    <t>N</t>
  </si>
  <si>
    <t>NATO</t>
  </si>
  <si>
    <t>O</t>
  </si>
  <si>
    <t>P</t>
  </si>
  <si>
    <t>Q</t>
  </si>
  <si>
    <t>R</t>
  </si>
  <si>
    <t>S</t>
  </si>
  <si>
    <t>T</t>
  </si>
  <si>
    <t>U</t>
  </si>
  <si>
    <t>V</t>
  </si>
  <si>
    <t>Mundial</t>
  </si>
  <si>
    <t>TD/TN</t>
  </si>
  <si>
    <t>Total</t>
  </si>
  <si>
    <t>Cuarta Preferencia</t>
  </si>
  <si>
    <t>Quinta Preferencia</t>
  </si>
  <si>
    <t>Otros inmigrantes</t>
  </si>
  <si>
    <t>Inmigrantes especiales</t>
  </si>
  <si>
    <t>AFRICA</t>
  </si>
  <si>
    <t>Gambia</t>
  </si>
  <si>
    <t>Senegal</t>
  </si>
  <si>
    <t>Somalia</t>
  </si>
  <si>
    <t>Tanzania</t>
  </si>
  <si>
    <t>ASIA</t>
  </si>
  <si>
    <t xml:space="preserve">Hong Kong Special Administrative Region </t>
  </si>
  <si>
    <t>Israel</t>
  </si>
  <si>
    <t>Vietnam</t>
  </si>
  <si>
    <t>Bulgaria</t>
  </si>
  <si>
    <t xml:space="preserve">Bahamas </t>
  </si>
  <si>
    <t xml:space="preserve">Barbados </t>
  </si>
  <si>
    <t xml:space="preserve">Costa Rica </t>
  </si>
  <si>
    <t xml:space="preserve">Cuba </t>
  </si>
  <si>
    <t xml:space="preserve">Dominica </t>
  </si>
  <si>
    <t xml:space="preserve">El Salvador </t>
  </si>
  <si>
    <t xml:space="preserve">Guatemala </t>
  </si>
  <si>
    <t xml:space="preserve">Honduras </t>
  </si>
  <si>
    <t xml:space="preserve">Jamaica </t>
  </si>
  <si>
    <t xml:space="preserve">Nicaragua </t>
  </si>
  <si>
    <t>OCEANIA</t>
  </si>
  <si>
    <t>Notas:</t>
  </si>
  <si>
    <t>Argelia</t>
  </si>
  <si>
    <t>Angola</t>
  </si>
  <si>
    <t>Burkina Faso</t>
  </si>
  <si>
    <t>Burundi</t>
  </si>
  <si>
    <t>Camerún</t>
  </si>
  <si>
    <t>República Centroafricana</t>
  </si>
  <si>
    <t>Chad</t>
  </si>
  <si>
    <t>Egipto</t>
  </si>
  <si>
    <t>Guinea Ecuatorial</t>
  </si>
  <si>
    <t>Eritrea</t>
  </si>
  <si>
    <t>Etiopía</t>
  </si>
  <si>
    <t>Gabón</t>
  </si>
  <si>
    <t>Ghana</t>
  </si>
  <si>
    <t>Guinea</t>
  </si>
  <si>
    <t>Costa de Marfil</t>
  </si>
  <si>
    <t>Kenia</t>
  </si>
  <si>
    <t>Lesoto</t>
  </si>
  <si>
    <t>Liberia</t>
  </si>
  <si>
    <t>Libia</t>
  </si>
  <si>
    <t>Madagascar</t>
  </si>
  <si>
    <t>Malaui</t>
  </si>
  <si>
    <t>Mauritania</t>
  </si>
  <si>
    <t>Mauricio</t>
  </si>
  <si>
    <t>Marruecos</t>
  </si>
  <si>
    <t>Mozambique</t>
  </si>
  <si>
    <t>Namibia</t>
  </si>
  <si>
    <t>Nigeria</t>
  </si>
  <si>
    <t>Ruanda</t>
  </si>
  <si>
    <t>Seychelles</t>
  </si>
  <si>
    <t>Sierra Leona</t>
  </si>
  <si>
    <t>Sudáfrica</t>
  </si>
  <si>
    <t>Sudán</t>
  </si>
  <si>
    <t>Suazilandia</t>
  </si>
  <si>
    <t>Togo</t>
  </si>
  <si>
    <t>Túnez</t>
  </si>
  <si>
    <t>Uganda</t>
  </si>
  <si>
    <t>Zambia</t>
  </si>
  <si>
    <t>Zimbabue</t>
  </si>
  <si>
    <t>Laos</t>
  </si>
  <si>
    <t>Líbano</t>
  </si>
  <si>
    <t>Afganistán</t>
  </si>
  <si>
    <t>Armenia</t>
  </si>
  <si>
    <t>Azerbaiyán</t>
  </si>
  <si>
    <t>Bahréin</t>
  </si>
  <si>
    <t>Bangladesh</t>
  </si>
  <si>
    <t>Brunei</t>
  </si>
  <si>
    <t>Camboya</t>
  </si>
  <si>
    <t>Timor oriental</t>
  </si>
  <si>
    <t>Georgia</t>
  </si>
  <si>
    <t>India</t>
  </si>
  <si>
    <t>Indonesia</t>
  </si>
  <si>
    <t>Irán</t>
  </si>
  <si>
    <t>Irak</t>
  </si>
  <si>
    <t>Japón</t>
  </si>
  <si>
    <t>Jordania</t>
  </si>
  <si>
    <t>Kuwait</t>
  </si>
  <si>
    <t>Malasia</t>
  </si>
  <si>
    <t>Maldivas</t>
  </si>
  <si>
    <t>Mongolia</t>
  </si>
  <si>
    <t>Birmania, Myanmar</t>
  </si>
  <si>
    <t>Nepal</t>
  </si>
  <si>
    <t>Omán</t>
  </si>
  <si>
    <t>Paquistán</t>
  </si>
  <si>
    <t>Filipinas</t>
  </si>
  <si>
    <t>Qatar</t>
  </si>
  <si>
    <t>Arabia Saudí, Arabia Saudita</t>
  </si>
  <si>
    <t>Singapur</t>
  </si>
  <si>
    <t>Sri Lanka</t>
  </si>
  <si>
    <t>Siria</t>
  </si>
  <si>
    <t>Tailandia</t>
  </si>
  <si>
    <t>Emiratos Árabes Unidos</t>
  </si>
  <si>
    <t>Uzbekistán</t>
  </si>
  <si>
    <t>Yemen</t>
  </si>
  <si>
    <t>Bhután</t>
  </si>
  <si>
    <t>Corea del norte</t>
  </si>
  <si>
    <t>Corea del sur</t>
  </si>
  <si>
    <t>Macao</t>
  </si>
  <si>
    <t xml:space="preserve">Autoridad Palestina </t>
  </si>
  <si>
    <t>Albania</t>
  </si>
  <si>
    <t>Andorra</t>
  </si>
  <si>
    <t>Bélgica</t>
  </si>
  <si>
    <t>Bielorrusia</t>
  </si>
  <si>
    <t>Croacia</t>
  </si>
  <si>
    <t>Chipre</t>
  </si>
  <si>
    <t>Dinamarca</t>
  </si>
  <si>
    <t>Estonia</t>
  </si>
  <si>
    <t>Finlandia</t>
  </si>
  <si>
    <t>Francia</t>
  </si>
  <si>
    <t>Alemania</t>
  </si>
  <si>
    <t>Grecia</t>
  </si>
  <si>
    <t>Hungría</t>
  </si>
  <si>
    <t>Islandia</t>
  </si>
  <si>
    <t>Irlanda</t>
  </si>
  <si>
    <t>Italia</t>
  </si>
  <si>
    <t>Kosovo</t>
  </si>
  <si>
    <t>Letonia</t>
  </si>
  <si>
    <t>Liechtenstein</t>
  </si>
  <si>
    <t>Lituania</t>
  </si>
  <si>
    <t>Luxemburgo</t>
  </si>
  <si>
    <t>Macedonia</t>
  </si>
  <si>
    <t>Malta</t>
  </si>
  <si>
    <t>Mónaco</t>
  </si>
  <si>
    <t>Montenegro</t>
  </si>
  <si>
    <t>Noruega</t>
  </si>
  <si>
    <t>Polonia</t>
  </si>
  <si>
    <t>Portugal</t>
  </si>
  <si>
    <t>Rumanía</t>
  </si>
  <si>
    <t>Rusia</t>
  </si>
  <si>
    <t>San Marino</t>
  </si>
  <si>
    <t>Serbia</t>
  </si>
  <si>
    <t>Eslovaquia</t>
  </si>
  <si>
    <t>Eslovenia</t>
  </si>
  <si>
    <t>España</t>
  </si>
  <si>
    <t>Suecia</t>
  </si>
  <si>
    <t>Suiza</t>
  </si>
  <si>
    <t>Países Bajos</t>
  </si>
  <si>
    <t>Ucrania</t>
  </si>
  <si>
    <t>Turquía</t>
  </si>
  <si>
    <t>República Checa</t>
  </si>
  <si>
    <t>EUROPA</t>
  </si>
  <si>
    <t>SUDAMÉRICA</t>
  </si>
  <si>
    <t xml:space="preserve">﻿Antigua y Barbuda </t>
  </si>
  <si>
    <t xml:space="preserve">Belice </t>
  </si>
  <si>
    <t xml:space="preserve">Canadá </t>
  </si>
  <si>
    <t xml:space="preserve">República Dominicana  </t>
  </si>
  <si>
    <t xml:space="preserve">Granada </t>
  </si>
  <si>
    <t xml:space="preserve">Haití </t>
  </si>
  <si>
    <t xml:space="preserve">México </t>
  </si>
  <si>
    <t>Panamá</t>
  </si>
  <si>
    <t>San Cristóbal y Nieves</t>
  </si>
  <si>
    <t xml:space="preserve">Santa Lucia </t>
  </si>
  <si>
    <t>San Vicente y las Granadinas</t>
  </si>
  <si>
    <t xml:space="preserve">Trinidad y Tobago </t>
  </si>
  <si>
    <t>Año</t>
  </si>
  <si>
    <t>No inmigrantes</t>
  </si>
  <si>
    <t>Inmigrantes</t>
  </si>
  <si>
    <t>% Total</t>
  </si>
  <si>
    <t>% No inmigrantes</t>
  </si>
  <si>
    <t>% Inmigrantes</t>
  </si>
  <si>
    <t>% de visas expedidas a mexicanos por autoridades estadounidenses con respecto al total visas</t>
  </si>
  <si>
    <t xml:space="preserve">Diplomáticos y familias. </t>
  </si>
  <si>
    <t xml:space="preserve">Turismo y negocios. </t>
  </si>
  <si>
    <t>Visitantes en tránsito, inmediato y continuo; y familias.</t>
  </si>
  <si>
    <t xml:space="preserve">Comerciantes, Inversores y trabajadores australianos y chilenos; y familias. </t>
  </si>
  <si>
    <t>Estudiantes de primaria, secundaria o algún idioma, canadienses y mexicanos; y familias.</t>
  </si>
  <si>
    <t>Miembros de organizaciones internacionales.</t>
  </si>
  <si>
    <t>Trabajadores especializados y familias.</t>
  </si>
  <si>
    <t>Trabajadores agrícolas.</t>
  </si>
  <si>
    <t>Trabajadores no agrícolas.</t>
  </si>
  <si>
    <t>Profesionales en medios.</t>
  </si>
  <si>
    <t xml:space="preserve">Visitantes de intercambio y familias. </t>
  </si>
  <si>
    <t xml:space="preserve">Empleados de alguna empresa estadounidense y familias. </t>
  </si>
  <si>
    <t xml:space="preserve">Familias de inmigrantes especiales. </t>
  </si>
  <si>
    <t xml:space="preserve">Funcionarios y empleados de la OTAN; y familias. </t>
  </si>
  <si>
    <t>Personas con habilidades extraordinarias y familias.</t>
  </si>
  <si>
    <t>Artistas o animadores y familias.</t>
  </si>
  <si>
    <t xml:space="preserve">Personas de intercambio cultural. </t>
  </si>
  <si>
    <t xml:space="preserve">Trabajadores religiosos y familias. </t>
  </si>
  <si>
    <t xml:space="preserve">Informantes de actividades delictivas y familias. </t>
  </si>
  <si>
    <t xml:space="preserve">Víctimas de trata de personas y familias. </t>
  </si>
  <si>
    <t xml:space="preserve">Víctimas de actividades delictivas. </t>
  </si>
  <si>
    <t xml:space="preserve">Hijos, hijastros y cónyuges de residentes permanentes. </t>
  </si>
  <si>
    <t xml:space="preserve">Primera Preferencia (1st) </t>
  </si>
  <si>
    <t xml:space="preserve">Segunda Preferencia excento de limitaciones del país (2A Exempt) </t>
  </si>
  <si>
    <t xml:space="preserve">Segunda Preferencia sujeto a limitaciones del país  </t>
  </si>
  <si>
    <t>Tercera Preferencia (3rd)</t>
  </si>
  <si>
    <t>Cuarta preferencia (4th)</t>
  </si>
  <si>
    <t>Segunda Preferencia (2nd)</t>
  </si>
  <si>
    <t xml:space="preserve">Tercera Preferencia </t>
  </si>
  <si>
    <t>Yibuti</t>
  </si>
  <si>
    <t>Sudán del sur</t>
  </si>
  <si>
    <t>Taiwan born</t>
  </si>
  <si>
    <t>China</t>
  </si>
  <si>
    <t>Islas Cook</t>
  </si>
  <si>
    <t>AÑOS</t>
  </si>
  <si>
    <t>Cónyuge o hijo del residente e hijos</t>
  </si>
  <si>
    <t>Cónyuge o hijo de extranjero residente e hijos (2A Subject)</t>
  </si>
  <si>
    <t>Trabajador cualificado o profesional, cónyuge e hijos (3rd)</t>
  </si>
  <si>
    <t>Huérfano que será adoptado en Estados Unidos por ciudadano estadounidense (IR-4)</t>
  </si>
  <si>
    <t>Padres de ciudadano estadounidense con al menos 21 años de edad (IR-5)</t>
  </si>
  <si>
    <t>Padres del ciudadano estadounidense que adquirió estatus bajo las Islas Vírgenes de No Inmigrante Extranjero Ley de Ajuste Pub. L. 97-271 (VI-5)</t>
  </si>
  <si>
    <t>Inmigrantes Diversos DV</t>
  </si>
  <si>
    <t>Anexo al trabajador</t>
  </si>
  <si>
    <t>D</t>
  </si>
  <si>
    <t>Huérfano adoptado en el extranjero por ciudadano estadounidense (IR-3)</t>
  </si>
  <si>
    <t xml:space="preserve">NORTE AMÉRICA, CENTRO AMÉRICA Y EL CARIBE </t>
  </si>
  <si>
    <t>Total General</t>
  </si>
  <si>
    <t xml:space="preserve">PAÍS </t>
  </si>
  <si>
    <t>Tipo de visa</t>
  </si>
  <si>
    <t>México</t>
  </si>
  <si>
    <t>TOTAL MUNDIAL</t>
  </si>
  <si>
    <t>Trabajador profesional del TLCAN: México y Canadá</t>
  </si>
  <si>
    <t>Prometido(a) u esposo(a) en proceso de inmigración.</t>
  </si>
  <si>
    <t>Estudiante de alguna institución vocacional u otra no académica reconocida</t>
  </si>
  <si>
    <t>Preferencia familiar</t>
  </si>
  <si>
    <t>Pariente Inmediato</t>
  </si>
  <si>
    <t>Visa de los EE.UU. : Es aquella que se otorga a un ciudadano de un país extranjero que busca ingresar a los Estados Unidos para un cierto fin especifico. Si bien tener una visa no garantiza el ingreso a los Estados Unidos, sí indica que un funcionario en una Embajada o Consulado de los EE. UU.  en el extranjero ha determinado que usted es elegible para solicitar el ingreso para ese propósito específico. El tipo de visa  está definido por la ley de inmigración de los EE. UU. y se relaciona con el propósito de su viaje.</t>
  </si>
  <si>
    <t>Personas que perdieron la ciudadanía estadounidense por matrimonio (SC-1)</t>
  </si>
  <si>
    <t>Personas que perdieron la ciudadanía estadounidense al servir en las fuerzas armadas extranjeras  (SC-2)</t>
  </si>
  <si>
    <t xml:space="preserve">Hijo (a) soltero (a) del ciudadano estadounidense e hijos </t>
  </si>
  <si>
    <t xml:space="preserve">Hijo (a) soltero (a) del extranjero residente e hijos (2B) </t>
  </si>
  <si>
    <t xml:space="preserve">Hijo (a) casado (a) de ciudadano estadounidense, cónyuge e hijos </t>
  </si>
  <si>
    <t xml:space="preserve">Hermano (a) de ciudadano estadounidense, cónyuge e hijos </t>
  </si>
  <si>
    <t>Preferencia basadas en el empleo</t>
  </si>
  <si>
    <t>Trabajador prioritario, cónyuge e hijos</t>
  </si>
  <si>
    <t>Profesional con título de grado avanzado o extranjero de habilidad excepcional, cónyuge e hijos</t>
  </si>
  <si>
    <t>Otros trabajadores, cónyuge e hijos (Other Workers)</t>
  </si>
  <si>
    <t>Ministro de religión, cónyuge e hijos (SD)</t>
  </si>
  <si>
    <t>Ciertos empleados o ex empleados del Gobierno de Estados Unidos en el extranjero, cónyuge e hijos (SE)</t>
  </si>
  <si>
    <t>Ciertos ex-empleados de la compañía del Canal de Panamá o el Gobierno de la Zona del Canal, cónyuge e hijos (SF)</t>
  </si>
  <si>
    <t>Ciertos ex empleados del Gobierno de Estados Unidos en la zona del Canal, cónyuge e hijos (SG)</t>
  </si>
  <si>
    <t xml:space="preserve">Ciertos ex - empleados  de la compañía del Canal de Panamá o del Gobierno de la Zona, desde 1 abril de 1979, cónyuge e hijos </t>
  </si>
  <si>
    <t xml:space="preserve">Ciertos empleados jubilados de organizaciones internacionales, cónyuges e hijos (as) solteros (SK) </t>
  </si>
  <si>
    <t>Ciertos dependientes del tribunal de menores</t>
  </si>
  <si>
    <t xml:space="preserve">Emisor especial de inmigrantes, cónyuge e hijos (BC) </t>
  </si>
  <si>
    <t>Ciertos trabajadores religiosos, cónyuge e hijos (SR)</t>
  </si>
  <si>
    <t xml:space="preserve">Trabajadores de empleos creados fuera de zona, cónyuge e hijos (5th Employment Creation) </t>
  </si>
  <si>
    <t xml:space="preserve">Trabajadores de empleos creados en zonas rurales y de alto nivel de desempleo, cónyuge e hijos (5th Target Employment) </t>
  </si>
  <si>
    <t xml:space="preserve">Cónyuge de ciudadano estadounidense (IR-1) </t>
  </si>
  <si>
    <t xml:space="preserve">Cónyuge de ciudadano estadounidense (condicional CR-1) </t>
  </si>
  <si>
    <t>Hijo (a) de ciudadano estadounidense (IR-2)</t>
  </si>
  <si>
    <t>Hijo(a) de ciudadano estadounidense (condicional CR-2)</t>
  </si>
  <si>
    <t>Ciertos viudos (as) de ciudadanos estadounidenses (IW-1)</t>
  </si>
  <si>
    <t>Hijos (as) de viudos (as) de ciudadanos estadounidenses (IW-2)</t>
  </si>
  <si>
    <t>Niño (a) adoptado (a) en el extranjero por ciudadano estadounidense bajo el Convenio de La Haya (IH-3)</t>
  </si>
  <si>
    <t>Niño (a) que será adoptado (a) en Estados Unidos por ciudadano estadounidense bajo el Convenio de La Haya (IH-4)</t>
  </si>
  <si>
    <t>Residente de retorno (SB)</t>
  </si>
  <si>
    <t xml:space="preserve">Notas:
</t>
  </si>
  <si>
    <t>Residente de retorno (SB-1)</t>
  </si>
  <si>
    <t>Ciertos miembros de la familia de U1 no inmigrantes (SU-3)</t>
  </si>
  <si>
    <t>Notas:  La visa de los EE.UU., es aquella que se otorga a un ciudadano de un país extranjero que busca ingresar a los Estados Unidos para un cierto fin especifico. Si bien tener una visa no garantiza el ingreso a los Estados Unidos, sí indica que un funcionario en una Embajada o Consulado de los EE. UU.  en el extranjero ha determinado que usted es elegible para solicitar el ingreso para ese propósito específico.
El tipo de visa  está definido por la ley de inmigración de los EE. UU. y se relaciona con el propósito del viaje, hay dos categorías principales de visas: 
 Visa de no inmigrante: para viajar a los Estados Unidos de manera temporal.
 Visa de inmigrante: para vivir de forma permanente en los Estados Unidos.</t>
  </si>
  <si>
    <t>Cónyuge, hijos (as) de residentes permanentes esperando disponibilidad de visa de inmigrante.</t>
  </si>
  <si>
    <t>Trabajadores especializados, agrícolas y no agrícolas y familias.</t>
  </si>
  <si>
    <t>A1</t>
  </si>
  <si>
    <t>A2</t>
  </si>
  <si>
    <t>A3</t>
  </si>
  <si>
    <t>B1</t>
  </si>
  <si>
    <t>B1/B2</t>
  </si>
  <si>
    <t>B1/B2/BCC</t>
  </si>
  <si>
    <t>B1/B2/BCV</t>
  </si>
  <si>
    <t>B2</t>
  </si>
  <si>
    <t>C1</t>
  </si>
  <si>
    <t>Embajador, ministro público, diplomático de carrera, cónsul y familia inmediata</t>
  </si>
  <si>
    <t>Otro funcionario o empleado del gobierno extranjero y familia inmediata</t>
  </si>
  <si>
    <t>Visitante temporal por negocios</t>
  </si>
  <si>
    <t>Visitante temporal por negocios y placer.</t>
  </si>
  <si>
    <t>Combinación B1 / B2 y tarjeta de cruce de frontera</t>
  </si>
  <si>
    <t>Combinación B1 / B2 y tarjeta de cruce de frontera (Lámina Lincoln)</t>
  </si>
  <si>
    <t>Visitante temporal por placer</t>
  </si>
  <si>
    <t>Persona en tránsito</t>
  </si>
  <si>
    <t>C1/D</t>
  </si>
  <si>
    <t>C2</t>
  </si>
  <si>
    <t>C3</t>
  </si>
  <si>
    <t>CW1</t>
  </si>
  <si>
    <t>CW2</t>
  </si>
  <si>
    <t>E1</t>
  </si>
  <si>
    <t>E2</t>
  </si>
  <si>
    <t>E2C</t>
  </si>
  <si>
    <t>E3</t>
  </si>
  <si>
    <t>E3D</t>
  </si>
  <si>
    <t>E3R</t>
  </si>
  <si>
    <t>F1</t>
  </si>
  <si>
    <t>F2</t>
  </si>
  <si>
    <t>F3</t>
  </si>
  <si>
    <t>G1</t>
  </si>
  <si>
    <t>G2</t>
  </si>
  <si>
    <t>G3</t>
  </si>
  <si>
    <t>G4</t>
  </si>
  <si>
    <t>G5</t>
  </si>
  <si>
    <t>H1B</t>
  </si>
  <si>
    <t>Persona en tránsito hacia la sede de las Naciones Unidas.</t>
  </si>
  <si>
    <t>Funcionario de gobierno extranjero, familia inmediata, asistente, sirviente o empleado personal en tránsito</t>
  </si>
  <si>
    <t>Cónyuge o hijo de CW1</t>
  </si>
  <si>
    <t>Comerciante del tratado, Cónyuge e hijos</t>
  </si>
  <si>
    <t>Tratado inversor, Cónyuge e hijos</t>
  </si>
  <si>
    <t>Estudiante (programa de formación académica o lingüística)</t>
  </si>
  <si>
    <t>Cónyuge o hijo de estudiante</t>
  </si>
  <si>
    <t>Representante residente principal del gobierno miembro extranjero reconocido ante la organización internacional, el personal y la familia inmediata</t>
  </si>
  <si>
    <t>Otro representante del gobierno miembro extranjero reconocido a una organización internacional y familia inmediata</t>
  </si>
  <si>
    <t>Representante de un gobierno extranjero no reconocido o no miembro ante una organización internacional y familia inmediata</t>
  </si>
  <si>
    <t>Oficial de organización internacional o empleado, y familia inmediata.</t>
  </si>
  <si>
    <t>Trabajador temporal de mérito distinguido y capacidad para realizar servicios que no sean enfermeros registrados</t>
  </si>
  <si>
    <t>H1B1</t>
  </si>
  <si>
    <t>H1C</t>
  </si>
  <si>
    <t>H2A</t>
  </si>
  <si>
    <t>H2B</t>
  </si>
  <si>
    <t>H3</t>
  </si>
  <si>
    <t>H4</t>
  </si>
  <si>
    <t>J1</t>
  </si>
  <si>
    <t>J2</t>
  </si>
  <si>
    <t>K1</t>
  </si>
  <si>
    <t>K2</t>
  </si>
  <si>
    <t>K3</t>
  </si>
  <si>
    <t>K4</t>
  </si>
  <si>
    <t>L1</t>
  </si>
  <si>
    <t>L2</t>
  </si>
  <si>
    <t>M1</t>
  </si>
  <si>
    <t>M2</t>
  </si>
  <si>
    <t>M3</t>
  </si>
  <si>
    <t>N8</t>
  </si>
  <si>
    <t>N9</t>
  </si>
  <si>
    <t>NATO1</t>
  </si>
  <si>
    <t>NATO2</t>
  </si>
  <si>
    <t>NATO3</t>
  </si>
  <si>
    <t>NATO4</t>
  </si>
  <si>
    <t>NATO5</t>
  </si>
  <si>
    <t>NATO6</t>
  </si>
  <si>
    <t>NATO7</t>
  </si>
  <si>
    <t>O1</t>
  </si>
  <si>
    <t>O2</t>
  </si>
  <si>
    <t>O3</t>
  </si>
  <si>
    <t>P1</t>
  </si>
  <si>
    <t>P2</t>
  </si>
  <si>
    <t>P3</t>
  </si>
  <si>
    <t>P4</t>
  </si>
  <si>
    <t>Q1</t>
  </si>
  <si>
    <t>R1</t>
  </si>
  <si>
    <t>R2</t>
  </si>
  <si>
    <t>S5</t>
  </si>
  <si>
    <t>S6</t>
  </si>
  <si>
    <t>S7</t>
  </si>
  <si>
    <t>T1</t>
  </si>
  <si>
    <t>T2</t>
  </si>
  <si>
    <t>T3</t>
  </si>
  <si>
    <t>T4</t>
  </si>
  <si>
    <t>T5</t>
  </si>
  <si>
    <t>T6</t>
  </si>
  <si>
    <t>U1</t>
  </si>
  <si>
    <t>U2</t>
  </si>
  <si>
    <t>U3</t>
  </si>
  <si>
    <t>U4</t>
  </si>
  <si>
    <t>U5</t>
  </si>
  <si>
    <t>Aprendiz</t>
  </si>
  <si>
    <t>Cónyuge o hijo de H1B / B1 / C, H2A / B o H3</t>
  </si>
  <si>
    <t>Representante de medios de información extranjeros, cónyuge e hijos.</t>
  </si>
  <si>
    <t>Visitante de intercambio</t>
  </si>
  <si>
    <t>Cónyuge o hijo de visitante de intercambio</t>
  </si>
  <si>
    <t>Hijo de K1</t>
  </si>
  <si>
    <t>Hijo de K3</t>
  </si>
  <si>
    <t>Transferencia dentro de la empresa (personal ejecutivo, directivo y especializado que continúa trabajando con una firma o corporación internacional)</t>
  </si>
  <si>
    <t>Cónyuge o hijo de un cesionario dentro de una empresa</t>
  </si>
  <si>
    <t>Estudiante vocacional y no académico</t>
  </si>
  <si>
    <t>Cónyuge o hijo de estudiante vocacional</t>
  </si>
  <si>
    <t>Estudiante vocacional y no académico fronterizo</t>
  </si>
  <si>
    <t>Hijo de N8 o de SK1, SK2, SK4, SN1, SN2 o SN4 inmigrante especial</t>
  </si>
  <si>
    <t>Principal representante permanente del estado miembro ante la OTAN (incluyendo cualquiera de sus órganos subsidiarios) residentes en los Estados Unidos y miembros residentes del personal oficial; principales oficiales de la OTAN; y familia inmediata</t>
  </si>
  <si>
    <t>Otros representantes de los estados miembros ante la OTAN (incluyendo cualquiera de sus órganos subsidiarios) y familiares inmediatos; dependientes de miembros de una fuerza que ingresa de conformidad con las disposiciones de los acuerdos de la OTAN; miembros de dicha fuerza si emiten visas</t>
  </si>
  <si>
    <t>Personal administrativo oficial que acompaña a un representante del estado miembro ante la OTAN y familiares inmediatos</t>
  </si>
  <si>
    <t>Funcionarios de la OTAN (distintos de los clasificables como OTAN1) y familiares inmediatos</t>
  </si>
  <si>
    <t>Expertos, distintos de los oficiales de la OTAN4, empleados en misiones en nombre de la OTAN y sus dependientes</t>
  </si>
  <si>
    <t>Miembros de un componente civil que acompaña a una fuerza que ingresa de conformidad con las disposiciones de los acuerdos de la OTAN, y sus dependientes</t>
  </si>
  <si>
    <t>Asistente, sirviente o empleado personal de NATO1 a través de NATO6 y familia inmediata</t>
  </si>
  <si>
    <t>Persona con habilidades extraordinarias en las ciencias, el arte, la educación, los negocios o los deportes.</t>
  </si>
  <si>
    <t>Persona que acompaña y asiste en el desempeño artístico o atlético de O1.</t>
  </si>
  <si>
    <t>Cónyuge o hijo de O1 o O2</t>
  </si>
  <si>
    <t>Atleta reconocido internacionalmente o miembro de un grupo de entretenimiento internacionalmente reconocido.</t>
  </si>
  <si>
    <t>Artista o animador en un programa de intercambio recíproco.</t>
  </si>
  <si>
    <t>Artista o animador en un programa culturalmente único.</t>
  </si>
  <si>
    <t>Cónyuge o hijo de P1, P2 o P3</t>
  </si>
  <si>
    <t>Participante en un Programa de Intercambio Cultural Internacional.</t>
  </si>
  <si>
    <t>Persona en una ocupación religiosa.</t>
  </si>
  <si>
    <t>Cónyuge o hijo de R1</t>
  </si>
  <si>
    <t>Informante que posee información crítica confiable con respecto a la organización criminal o empresa</t>
  </si>
  <si>
    <t>Informante que posee información crítica y confiable sobre organización terrorista, empresa u operación</t>
  </si>
  <si>
    <t>Cónyuge, hijo o hija casado o soltero, o padre de S5 o S6</t>
  </si>
  <si>
    <t>Víctima de una forma severa de trata de personas.</t>
  </si>
  <si>
    <t>Cónyuge de T1</t>
  </si>
  <si>
    <t>Hijo de T1</t>
  </si>
  <si>
    <t>Padre de T1 menor de 21 años de edad.</t>
  </si>
  <si>
    <t>Hermanos solteros menores de 18 años de edad de T1 menores de 21 años de edad</t>
  </si>
  <si>
    <t>Hijo adulto / menor del beneficiario derivado de T1</t>
  </si>
  <si>
    <t>Profesional de NAFTA</t>
  </si>
  <si>
    <t>Cónyuge o hijo de TN</t>
  </si>
  <si>
    <t>Victima de actividad criminal</t>
  </si>
  <si>
    <t>Cónyuge de U1</t>
  </si>
  <si>
    <t>Hijo de U1</t>
  </si>
  <si>
    <t>Padre de U1 menor de 21 años.</t>
  </si>
  <si>
    <t>Hermanos solteros menores de 18 años de edad de U1 menores de 21 años de edad</t>
  </si>
  <si>
    <t>CLAVE</t>
  </si>
  <si>
    <t>Asistente o empleado personal de A1 y A2, y familiares inmediatos</t>
  </si>
  <si>
    <t>Combinación de tránsito / miembro de tripulación</t>
  </si>
  <si>
    <t>Trabajador de transición de la comunidad de las Islas Marianas del Norte</t>
  </si>
  <si>
    <t>inversor en Comunidad de las Islas Marianas del Norte , cónyuge e hijos</t>
  </si>
  <si>
    <t>Nacionales Australianos con ocupacion profesional</t>
  </si>
  <si>
    <t>Cónyuge o hijo de E3</t>
  </si>
  <si>
    <t>Regreso de nacional Australiano con ocupación profesional</t>
  </si>
  <si>
    <t>Estudiante cacnadiense o mexicano académico o de idiomas.</t>
  </si>
  <si>
    <t>Asistente o empleado personal de G1 a G4 y familia inmediata</t>
  </si>
  <si>
    <t xml:space="preserve">Profesional en el Tratado de libre comercio </t>
  </si>
  <si>
    <t>Enfermera que trabaja en un área de escacez</t>
  </si>
  <si>
    <t>Trabajador temporal realizando servicios agrícolas</t>
  </si>
  <si>
    <t>Trabajador temporal realizando otros servicios</t>
  </si>
  <si>
    <t>Prometido (a) de ciudadano estadounidense</t>
  </si>
  <si>
    <t>Cónyuge de ciudadano estadounidense</t>
  </si>
  <si>
    <t>Padre o Madre de inmigrante especial SK3 o SN3</t>
  </si>
  <si>
    <t>H1A</t>
  </si>
  <si>
    <t>Trabajador temporal realizando servicios como enfermera registrada</t>
  </si>
  <si>
    <t>BBC</t>
  </si>
  <si>
    <t>H2R</t>
  </si>
  <si>
    <t>Regreso de trabajador H2B</t>
  </si>
  <si>
    <t>V1</t>
  </si>
  <si>
    <t>V2</t>
  </si>
  <si>
    <t>V3</t>
  </si>
  <si>
    <t>Miembro de la tripulación (Incluye crewlist)</t>
  </si>
  <si>
    <t xml:space="preserve">Clave </t>
  </si>
  <si>
    <t>Cónyuge de residente legal permanente</t>
  </si>
  <si>
    <t xml:space="preserve">Hijo de  residente legal permanente </t>
  </si>
  <si>
    <t>Hijo de V1 o V2</t>
  </si>
  <si>
    <t xml:space="preserve">Extranjero contratado fuera de los Estados Unidos que ha servido o se alistó para servir en las Fuerzas Armadas de Estados Unidos durante 12 años, cónyuge e hijos </t>
  </si>
  <si>
    <t>-- Sin registro.</t>
  </si>
  <si>
    <t>Médicos graduados en el extranjero, cónyuge e hijos</t>
  </si>
  <si>
    <r>
      <rPr>
        <vertAlign val="superscript"/>
        <sz val="8"/>
        <color theme="1"/>
        <rFont val="Montserrat"/>
      </rPr>
      <t xml:space="preserve">2  </t>
    </r>
    <r>
      <rPr>
        <sz val="8"/>
        <color theme="1"/>
        <rFont val="Montserrat"/>
      </rPr>
      <t>Visas de inmigrantes: para vivir de forma permanente en los Estados Unidos.</t>
    </r>
  </si>
  <si>
    <r>
      <t xml:space="preserve">Con documento de viaje de las Naciones Unidas - Laissez Passer </t>
    </r>
    <r>
      <rPr>
        <vertAlign val="superscript"/>
        <sz val="9"/>
        <rFont val="Montserrat"/>
      </rPr>
      <t>3</t>
    </r>
  </si>
  <si>
    <r>
      <rPr>
        <vertAlign val="superscript"/>
        <sz val="8"/>
        <color theme="1"/>
        <rFont val="Montserrat"/>
      </rPr>
      <t xml:space="preserve"> 1</t>
    </r>
    <r>
      <rPr>
        <sz val="8"/>
        <color theme="1"/>
        <rFont val="Montserrat"/>
      </rPr>
      <t xml:space="preserve">  Visas de no inmigrante: para viajar a los Estados Unidos de manera temporal.</t>
    </r>
  </si>
  <si>
    <r>
      <t xml:space="preserve"> </t>
    </r>
    <r>
      <rPr>
        <vertAlign val="superscript"/>
        <sz val="8"/>
        <color theme="1"/>
        <rFont val="Montserrat"/>
      </rPr>
      <t xml:space="preserve">2 </t>
    </r>
    <r>
      <rPr>
        <sz val="8"/>
        <color theme="1"/>
        <rFont val="Montserrat"/>
      </rPr>
      <t xml:space="preserve"> Visas de inmigrantes: para vivir de forma permanente en los Estados Unidos.</t>
    </r>
  </si>
  <si>
    <t>.</t>
  </si>
  <si>
    <t>Nacionales Australianos con ocupación profesional</t>
  </si>
  <si>
    <t>Visas emitidas por autoridades de EE.UU. a otras nacionalidades</t>
  </si>
  <si>
    <t>2015 1</t>
  </si>
  <si>
    <t xml:space="preserve">Visas emitidas a mexicanos por autoridades de EE.UU. en sus oficinas consulares </t>
  </si>
  <si>
    <t>Visas emitidas por autoridades de EE.UU en sus oficinas consulares</t>
  </si>
  <si>
    <r>
      <rPr>
        <vertAlign val="superscript"/>
        <sz val="8"/>
        <rFont val="Montserrat"/>
      </rPr>
      <t xml:space="preserve">1  </t>
    </r>
    <r>
      <rPr>
        <sz val="8"/>
        <rFont val="Montserrat"/>
      </rPr>
      <t>Visas de no inmigrante: para viajar a los Estados Unidos de manera temporal.</t>
    </r>
  </si>
  <si>
    <t xml:space="preserve">Total por categoría o clase de visa </t>
  </si>
  <si>
    <t>Ciertos viudos e hijos de ciertos viudos de ciudadanos estadounidenses</t>
  </si>
  <si>
    <r>
      <t xml:space="preserve">  </t>
    </r>
    <r>
      <rPr>
        <sz val="8"/>
        <rFont val="Montserrat"/>
      </rPr>
      <t>En l</t>
    </r>
    <r>
      <rPr>
        <sz val="8"/>
        <color theme="1"/>
        <rFont val="Montserrat"/>
      </rPr>
      <t xml:space="preserve">a Ley de Inmigración y Nacionalidad (INA), se prevén dos grupos de categorías familiares de visas de inmigrantes, incluidos los parientes inmediatos y las categorías de preferencia familiar.
              </t>
    </r>
    <r>
      <rPr>
        <b/>
        <sz val="8"/>
        <color theme="1"/>
        <rFont val="Montserrat"/>
      </rPr>
      <t xml:space="preserve">     Pariente inmediato</t>
    </r>
    <r>
      <rPr>
        <sz val="8"/>
        <color theme="1"/>
        <rFont val="Montserrat"/>
      </rPr>
      <t xml:space="preserve">: Estos tipos de visa se basan en una relación familiar cercana con un ciudadano de los Estados Unidos (EE. UU.) Descrito como Pariente Inmediato (IR) como cónyuge, viuda (o) e hijos solteros menores de 21 años . La cantidad de inmigrantes en estas categorías no está limitada cada año fiscal.
                  </t>
    </r>
    <r>
      <rPr>
        <b/>
        <sz val="8"/>
        <color theme="1"/>
        <rFont val="Montserrat"/>
      </rPr>
      <t xml:space="preserve">  Preferencia familiar</t>
    </r>
    <r>
      <rPr>
        <sz val="8"/>
        <color theme="1"/>
        <rFont val="Montserrat"/>
      </rPr>
      <t>: Estos tipos de visa son para relaciones familiares específicas y más distantes con un ciudadano de los EE. UU. Y algunas relaciones específicas con un Residente Permanente Legal (LPR). Hay limitaciones numéricas para el año fiscal en los inmigrantes de preferencia familiar</t>
    </r>
  </si>
  <si>
    <r>
      <t xml:space="preserve">  Para ser considerado para una visa de inmigrante bajo algunas de las </t>
    </r>
    <r>
      <rPr>
        <b/>
        <sz val="8"/>
        <color theme="1"/>
        <rFont val="Montserrat"/>
      </rPr>
      <t>categorías de empleo</t>
    </r>
    <r>
      <rPr>
        <sz val="8"/>
        <color theme="1"/>
        <rFont val="Montserrat"/>
      </rPr>
      <t xml:space="preserve"> a continuación, el posible empleador o agente del solicitante debe obtener primero una aprobación de certificación laboral del Departamento de Trabajo. 
  Una vez recibido (si es necesario), el empleador presenta una Petición de Inmigrante para Trabajador Extranjero, Formulario I-140, ante los Servicios de Ciudadanía e Inmigración de los EE. UU. (USCIS)</t>
    </r>
  </si>
  <si>
    <r>
      <rPr>
        <sz val="9"/>
        <rFont val="Montserrat"/>
      </rPr>
      <t>Sin nacionalidad</t>
    </r>
    <r>
      <rPr>
        <vertAlign val="superscript"/>
        <sz val="9"/>
        <rFont val="Montserrat"/>
      </rPr>
      <t>3</t>
    </r>
  </si>
  <si>
    <r>
      <rPr>
        <vertAlign val="superscript"/>
        <sz val="8"/>
        <color theme="1"/>
        <rFont val="Montserrat"/>
      </rPr>
      <t xml:space="preserve">3 </t>
    </r>
    <r>
      <rPr>
        <sz val="8"/>
        <color theme="1"/>
        <rFont val="Montserrat"/>
      </rPr>
      <t xml:space="preserve">Categorías disponibles sólo para las visas a no inmigrantes. </t>
    </r>
  </si>
  <si>
    <t>BCC</t>
  </si>
  <si>
    <r>
      <rPr>
        <vertAlign val="superscript"/>
        <sz val="8"/>
        <color theme="1"/>
        <rFont val="Montserrat"/>
      </rPr>
      <t>1</t>
    </r>
    <r>
      <rPr>
        <sz val="8"/>
        <color theme="1"/>
        <rFont val="Montserrat"/>
      </rPr>
      <t xml:space="preserve"> Las cantidades para los años 2004 y 2005 presentan variaciones de acuerdo con los reportes de visas consultados. </t>
    </r>
  </si>
  <si>
    <t xml:space="preserve">Médicos graduados en el extranjero, esposa e hijos </t>
  </si>
  <si>
    <t xml:space="preserve">Ciertos Iraquíes o Afganos empleados por o en nombre del gobierno de los EE. UU. (SQ-1),
cónyuge e hijos (SQ-2 y SQ-3) </t>
  </si>
  <si>
    <t xml:space="preserve">Personas que perdieron la ciudadanía estadounidense al servir en las fuerzas armadas extranjeras  (SC-2). </t>
  </si>
  <si>
    <t xml:space="preserve">Personas que perdieron la ciudadanía estadounidense por matrimonio (SC-1). </t>
  </si>
  <si>
    <t xml:space="preserve">Niño (a) que será adoptado (a) en Estados Unidos por ciudadano estadounidense bajo el Convenio de La Haya (IH-4) </t>
  </si>
  <si>
    <t xml:space="preserve">Niño (a) adoptado (a) en el extranjero por ciudadano estadounidense bajo el Convenio de La Haya (IH-3) </t>
  </si>
  <si>
    <t xml:space="preserve">Padres del ciudadano estadounidense que adquirió estatus bajo las Islas Vírgenes de No Inmigrante Extranjero Ley de Ajuste Pub. L. 97-271 (VI-5) </t>
  </si>
  <si>
    <r>
      <t>Ciertos dependientes del tribunal de menores</t>
    </r>
    <r>
      <rPr>
        <vertAlign val="superscript"/>
        <sz val="9"/>
        <color theme="1"/>
        <rFont val="Montserrat"/>
      </rPr>
      <t xml:space="preserve"> 2</t>
    </r>
    <r>
      <rPr>
        <sz val="9"/>
        <color theme="1"/>
        <rFont val="Montserrat"/>
      </rPr>
      <t xml:space="preserve">      </t>
    </r>
  </si>
  <si>
    <r>
      <t xml:space="preserve">Programa piloto para inversionistas en área no específica, cónyuge e hijos (5th Regional Pilot Program) </t>
    </r>
    <r>
      <rPr>
        <vertAlign val="superscript"/>
        <sz val="9"/>
        <color theme="1"/>
        <rFont val="Montserrat"/>
      </rPr>
      <t>3</t>
    </r>
  </si>
  <si>
    <r>
      <t xml:space="preserve">Programa piloto para inversionistas en área específica, cónyuge e hijos (5th Regional Target Areas) </t>
    </r>
    <r>
      <rPr>
        <vertAlign val="superscript"/>
        <sz val="9"/>
        <color theme="1"/>
        <rFont val="Montserrat"/>
      </rPr>
      <t>3</t>
    </r>
  </si>
  <si>
    <r>
      <rPr>
        <vertAlign val="superscript"/>
        <sz val="8"/>
        <color theme="1"/>
        <rFont val="Montserrat"/>
      </rPr>
      <t>3</t>
    </r>
    <r>
      <rPr>
        <sz val="8"/>
        <color theme="1"/>
        <rFont val="Montserrat"/>
      </rPr>
      <t xml:space="preserve"> Se refiere a la creación de un programa piloto de 7 años (del 1 de octubre de 1993 al 30 de septiembre de 2000) que reserva hasta 3,000 visas de inmigrantes por año para extranjeros que Invierten en centros regionales calificados en los Estados Unidos para la promoción del crecimiento económico.</t>
    </r>
  </si>
  <si>
    <r>
      <rPr>
        <vertAlign val="superscript"/>
        <sz val="8"/>
        <color theme="1"/>
        <rFont val="Montserrat"/>
      </rPr>
      <t>2</t>
    </r>
    <r>
      <rPr>
        <sz val="8"/>
        <color theme="1"/>
        <rFont val="Montserrat"/>
      </rPr>
      <t xml:space="preserve"> De 2007 a 2014 esta categoría no fue reportada.</t>
    </r>
  </si>
  <si>
    <r>
      <rPr>
        <vertAlign val="superscript"/>
        <sz val="8"/>
        <color theme="1"/>
        <rFont val="Montserrat"/>
      </rPr>
      <t>4</t>
    </r>
    <r>
      <rPr>
        <sz val="8"/>
        <color theme="1"/>
        <rFont val="Montserrat"/>
      </rPr>
      <t xml:space="preserve"> En 2019 se reportan agrupados los datos de las categorias "Ciertos viudos e hijos de ciertos viudos de ciudadanos estadounidenses" y "Ciertos viudos (as) e hijos (as) de  viudos de ciudadanos estadounidenses"</t>
    </r>
  </si>
  <si>
    <r>
      <rPr>
        <vertAlign val="superscript"/>
        <sz val="8"/>
        <color theme="1"/>
        <rFont val="Montserrat"/>
      </rPr>
      <t>5</t>
    </r>
    <r>
      <rPr>
        <sz val="8"/>
        <color theme="1"/>
        <rFont val="Montserrat"/>
      </rPr>
      <t xml:space="preserve"> Esta categoría se reporta desde 2006, pero a partir de 2014  los registros se dividen y se incorpora  la categoría " Ciertos Iraquíes o Afganos empleados por o en nombre del gobierno de los EE. UU. (SQ-1), cónyuge e hijos (SQ-2 y SQ-3).</t>
    </r>
  </si>
  <si>
    <t xml:space="preserve">BCC </t>
  </si>
  <si>
    <r>
      <t>Tarjetas de cruce de fronteras</t>
    </r>
    <r>
      <rPr>
        <vertAlign val="superscript"/>
        <sz val="9"/>
        <color theme="1"/>
        <rFont val="Montserrat"/>
      </rPr>
      <t>1</t>
    </r>
  </si>
  <si>
    <r>
      <rPr>
        <vertAlign val="superscript"/>
        <sz val="8"/>
        <color theme="1"/>
        <rFont val="Montserrat"/>
      </rPr>
      <t>1</t>
    </r>
    <r>
      <rPr>
        <sz val="8"/>
        <color theme="1"/>
        <rFont val="Montserrat"/>
      </rPr>
      <t xml:space="preserve"> Las tarjetas de cruce de fronteras (BCC) se emitieron en puestos en Canadá y México. Combinación B − 1 / B − 2 y las emisiones de la Tarjeta de Cruce Fronterizo (B / B2 / BCC) comenzaron en el año fiscal 1984 en puestos en México y en el año fiscal 1992 en puestos en Canadá;
La emisión cesó en el año fiscal 1998 en puestos en Canadá.</t>
    </r>
  </si>
  <si>
    <r>
      <t>Tarjetas de cruce fronterizas</t>
    </r>
    <r>
      <rPr>
        <vertAlign val="superscript"/>
        <sz val="9"/>
        <color theme="1"/>
        <rFont val="Montserrat"/>
      </rPr>
      <t>1</t>
    </r>
  </si>
  <si>
    <r>
      <t xml:space="preserve">Ciertos viudos (as) e hijos (as) de  viudos de ciudadanos estadounidenses. Se integran las dos categorias anteriores. </t>
    </r>
    <r>
      <rPr>
        <vertAlign val="superscript"/>
        <sz val="9"/>
        <color theme="1"/>
        <rFont val="Montserrat"/>
      </rPr>
      <t>4</t>
    </r>
  </si>
  <si>
    <r>
      <rPr>
        <vertAlign val="superscript"/>
        <sz val="8"/>
        <color theme="1"/>
        <rFont val="Montserrat"/>
      </rPr>
      <t>1</t>
    </r>
    <r>
      <rPr>
        <sz val="8"/>
        <color theme="1"/>
        <rFont val="Montserrat"/>
      </rPr>
      <t xml:space="preserve"> Las tarjetas de cruce de fronteras (BCC) se emitieron en puestos en Canadá y México. Combinación B − 1 / B − 2 y las emisiones de la Tarjeta de Cruce Fronterizo (B / B2 / BCC) comenzaron en el año fiscal 1984 en puestos en México y en el año fiscal 1992 en puestos en Canadá; 
La emisión cesó en el año fiscal 1998 en puestos en Canadá.</t>
    </r>
  </si>
  <si>
    <t>TIPO DE VISA</t>
  </si>
  <si>
    <t xml:space="preserve">TOTAL </t>
  </si>
  <si>
    <t>Preferencia según empleo</t>
  </si>
  <si>
    <t>Pariente inmediato</t>
  </si>
  <si>
    <t xml:space="preserve">Inmigrantes especiales </t>
  </si>
  <si>
    <t>Preferencia según empleo.</t>
  </si>
  <si>
    <t xml:space="preserve">Inmigrantes especiales. </t>
  </si>
  <si>
    <t>Otros inmigrantes.</t>
  </si>
  <si>
    <r>
      <t xml:space="preserve">La Ley de Inmigración y Nacionalidad (INA), prevé dos grupos de categorías familiares de visas de inmigrantes, incluidos los parientes inmediatos y las categorías de preferencia familiar.
   </t>
    </r>
    <r>
      <rPr>
        <b/>
        <sz val="8"/>
        <color theme="1"/>
        <rFont val="Montserrat"/>
      </rPr>
      <t>Pariente inmediato</t>
    </r>
    <r>
      <rPr>
        <sz val="8"/>
        <color theme="1"/>
        <rFont val="Montserrat"/>
      </rPr>
      <t xml:space="preserve">: Estos tipos de visa se basan en una relación familiar cercana con un ciudadano de los Estados Unidos (EE. UU.) Descrito como Pariente Inmediato (IR) como cónyuge, viuda (o) e hijos  solteros menores de 21 años . La cantidad de inmigrantes en estas categorías no está limitada cada año fiscal.
   </t>
    </r>
    <r>
      <rPr>
        <b/>
        <sz val="8"/>
        <color theme="1"/>
        <rFont val="Montserrat"/>
      </rPr>
      <t>Preferencia familiar</t>
    </r>
    <r>
      <rPr>
        <sz val="8"/>
        <color theme="1"/>
        <rFont val="Montserrat"/>
      </rPr>
      <t>: Estos tipos de visa son para relaciones familiares específicas y más distantes con un ciudadano de los EE. UU. Y algunas relaciones específicas con un Residente Permanente Legal (LPR). Hay limitaciones numéricas para el año fiscal en los inmigrantes de preferencia familiar</t>
    </r>
  </si>
  <si>
    <r>
      <rPr>
        <b/>
        <sz val="8"/>
        <color theme="1"/>
        <rFont val="Montserrat"/>
      </rPr>
      <t>Inmigrante especial:</t>
    </r>
    <r>
      <rPr>
        <sz val="8"/>
        <color theme="1"/>
        <rFont val="Montserrat"/>
      </rPr>
      <t xml:space="preserve"> una categoría especial de visas de inmigrante (E-4) para las personas que perdieron su ciudadanía por matrimonio; personas que perdieron la ciudadanía sirviendo en fuerzas armadas extranjeras; ciertos graduados de escuelas de medicina extranjeras; Inmigrantes del Canal de Panamá; y algunos otros.</t>
    </r>
  </si>
  <si>
    <t>Clase de Visa</t>
  </si>
  <si>
    <t>Clase de visa</t>
  </si>
  <si>
    <t xml:space="preserve">Categoría  de visa </t>
  </si>
  <si>
    <r>
      <t>No inmigrantes</t>
    </r>
    <r>
      <rPr>
        <b/>
        <vertAlign val="superscript"/>
        <sz val="10"/>
        <color theme="0"/>
        <rFont val="Montserrat"/>
      </rPr>
      <t>1</t>
    </r>
  </si>
  <si>
    <r>
      <t>Inmigrantes</t>
    </r>
    <r>
      <rPr>
        <b/>
        <vertAlign val="superscript"/>
        <sz val="10"/>
        <color theme="0"/>
        <rFont val="Montserrat"/>
      </rPr>
      <t>2</t>
    </r>
  </si>
  <si>
    <t>5. Visas emitidas por el gobierno estadounidense a mexicanos y extranjeros</t>
  </si>
  <si>
    <r>
      <t xml:space="preserve">2004 </t>
    </r>
    <r>
      <rPr>
        <b/>
        <vertAlign val="superscript"/>
        <sz val="10"/>
        <color theme="0"/>
        <rFont val="Montserrat"/>
      </rPr>
      <t>1</t>
    </r>
  </si>
  <si>
    <r>
      <t xml:space="preserve">2005 </t>
    </r>
    <r>
      <rPr>
        <b/>
        <vertAlign val="superscript"/>
        <sz val="10"/>
        <color theme="0"/>
        <rFont val="Montserrat"/>
      </rPr>
      <t>1</t>
    </r>
  </si>
  <si>
    <t>Regresar</t>
  </si>
  <si>
    <t>Hijos (as) de viudos (as) de ciudadanos estadounidenses (IW)</t>
  </si>
  <si>
    <t>La visa de los EE.UU. : Es aquella que se otorga a un ciudadano de un país extranjero que busca ingresar a los Estados Unidos para un cierto fin específico. Si bien tener una visa no garantiza el ingreso a los Estados Unidos, sí indica que un funcionario en una Embajada o Consulado de los EE. UU.  en el extranjero ha determinado que la persona es elegible para solicitar el ingreso para ese propósito específico.El tipo de visa  está definido por la ley de inmigración de los EE. UU. y se relaciona con el propósito de su viaje, hay dos categorías principales de visas: inmigrantes y no inmigrantes.</t>
  </si>
  <si>
    <t>Guadalupe</t>
  </si>
  <si>
    <t>Guayana Francesa</t>
  </si>
  <si>
    <t>Martinica</t>
  </si>
  <si>
    <t>Nueva Caledonia</t>
  </si>
  <si>
    <t>Polinesia Francesa</t>
  </si>
  <si>
    <t>San Bartolomé</t>
  </si>
  <si>
    <t>Disponible en: https://travel.state.gov/content/travel/en/legal/visa-law0/visa-statistics/annual-reports.html</t>
  </si>
  <si>
    <t>Disponible en: 
https://travel.state.gov/content/travel/en/legal/visa-law0/visa-statistics/annual-reports.html</t>
  </si>
  <si>
    <t>-- sin registro</t>
  </si>
  <si>
    <t>-- Sin registro</t>
  </si>
  <si>
    <r>
      <t xml:space="preserve">Para ser considerado para una visa de inmigrante bajo algunas de las </t>
    </r>
    <r>
      <rPr>
        <b/>
        <sz val="8"/>
        <color theme="1"/>
        <rFont val="Montserrat"/>
      </rPr>
      <t>categorías de empleo</t>
    </r>
    <r>
      <rPr>
        <sz val="8"/>
        <color theme="1"/>
        <rFont val="Montserrat"/>
      </rPr>
      <t xml:space="preserve"> el posible empleador o agente del solicitante debe obtener primero una aprobación de certificación laboral del Departamento de Trabajo. Una vez recibido (si es necesario), el empleador presenta una Petición de Inmigrante para Trabajador Extranjero, Formulario I-140, ante los Servicios de Ciudadanía e Inmigración de los EE. UU. (USCIS)</t>
    </r>
  </si>
  <si>
    <t xml:space="preserve">-- Sin registro. </t>
  </si>
  <si>
    <r>
      <t xml:space="preserve">Traductor iraquí y afgano, cónyuge e hijos </t>
    </r>
    <r>
      <rPr>
        <vertAlign val="superscript"/>
        <sz val="9"/>
        <color theme="1"/>
        <rFont val="Montserrat"/>
      </rPr>
      <t>5</t>
    </r>
    <r>
      <rPr>
        <sz val="9"/>
        <color theme="1"/>
        <rFont val="Montserrat"/>
      </rPr>
      <t xml:space="preserve"> (SI-1, SI-2 y Si-3)</t>
    </r>
  </si>
  <si>
    <t>Ciertos miembros de la familia de U1 no inmigrantes (SU-2, SU-3 Y SU-5)</t>
  </si>
  <si>
    <t>SSC</t>
  </si>
  <si>
    <r>
      <t xml:space="preserve">Inmigrantes de Vietnam amerasiáticos </t>
    </r>
    <r>
      <rPr>
        <vertAlign val="superscript"/>
        <sz val="9"/>
        <color theme="1"/>
        <rFont val="Montserrat"/>
      </rPr>
      <t xml:space="preserve"> </t>
    </r>
    <r>
      <rPr>
        <sz val="9"/>
        <color theme="1"/>
        <rFont val="Montserrat"/>
      </rPr>
      <t>(AM-1, AM-2 y AM-3)</t>
    </r>
  </si>
  <si>
    <r>
      <t xml:space="preserve">La Ley de Inmigración y Nacionalidad (INA), se prevén dos grupos de categorías familiares de visas de inmigrantes, incluidos los parientes inmediatos y las categorías de preferencia familiar.
</t>
    </r>
    <r>
      <rPr>
        <b/>
        <sz val="8"/>
        <color theme="1"/>
        <rFont val="Montserrat"/>
      </rPr>
      <t>Pariente inmediato</t>
    </r>
    <r>
      <rPr>
        <sz val="8"/>
        <color theme="1"/>
        <rFont val="Montserrat"/>
      </rPr>
      <t xml:space="preserve">: Estos tipos de visa se basan en una relación familiar cercana con un ciudadano de los Estados Unidos (EE. UU.) Descrito como Pariente Inmediato (IR) como cónyuge, viuda (o) e hijos solteros menores de 21 años . La cantidad de inmigrantes en estas categorías no está limitada cada año fiscal.
</t>
    </r>
    <r>
      <rPr>
        <b/>
        <sz val="8"/>
        <color theme="1"/>
        <rFont val="Montserrat"/>
      </rPr>
      <t>Preferencia familiar</t>
    </r>
    <r>
      <rPr>
        <sz val="8"/>
        <color theme="1"/>
        <rFont val="Montserrat"/>
      </rPr>
      <t>: Estos tipos de visa son para relaciones familiares específicas y más distantes con un ciudadano de los EE. UU. Y algunas relaciones específicas con un Residente Permanente Legal (LPR). Hay limitaciones numéricas para el año fiscal en los inmigrantes de preferencia familiar</t>
    </r>
  </si>
  <si>
    <t>Traductor iraquí y afgano, esposa e hijos (SQ-1, SQ-2 y SQ-3)</t>
  </si>
  <si>
    <t>Otros (SU-2 y SU-5)</t>
  </si>
  <si>
    <t>Trabajadores de empleos creados fuera de zona, cónyuge e hijos (5th Employment Creation) (C5)</t>
  </si>
  <si>
    <t>Trabajadores de empleos creados en zonas rurales y de alto nivel de desempleo, cónyuge e hijos (5th Target Employment) (T5)</t>
  </si>
  <si>
    <t>Programa piloto para inversionistas en área específica, cónyuge e hijos (5th Regional Target Areas) (I5)</t>
  </si>
  <si>
    <t>Programa piloto para inversionistas en área no específica, cónyuge e hijos (5th Regional Pilot Program) (R5)</t>
  </si>
  <si>
    <t>Estudiantes y familia</t>
  </si>
  <si>
    <t>Visitantes extranjeros</t>
  </si>
  <si>
    <t>Diplomáticos y otros representantes</t>
  </si>
  <si>
    <t>Extranjeros en tránsito</t>
  </si>
  <si>
    <t>Cónyuges y familia</t>
  </si>
  <si>
    <t>Turismo y negocios</t>
  </si>
  <si>
    <t>Otros</t>
  </si>
  <si>
    <t>Trabajadores temporales y familia</t>
  </si>
  <si>
    <r>
      <rPr>
        <b/>
        <sz val="8"/>
        <color theme="1"/>
        <rFont val="Montserrat"/>
      </rPr>
      <t>Trabajadores temporales y familias</t>
    </r>
    <r>
      <rPr>
        <sz val="8"/>
        <color theme="1"/>
        <rFont val="Montserrat"/>
      </rPr>
      <t xml:space="preserve">
Trabajadores temporales y aprendices
CW-1 Trabajador transitorio.
CW-2 Cónyuge e hijos de CW-1.
H-1A Enfermera registrada que trabaja de manera temporal.
  H-1B Persona en ocupación especializada.
H-1B1 Trabajador chileno no inmigrante.
H-1C Enfermeras que trabajan en un área de salud con profesionales escasos.
H-2A Trabajadores agrícolas temporales.
H-2B Trabajadores no agrícolas temporales.
H-2R Trabajadores temporales recurrentes.
H-3 Alumno o académico de educación especial.
H-4 Cónyuges e hijos de trabajadores chilenos profesionales no inmigrantes.
O-1 Persona con habilidades extraordinarias en las ciencias, artes, educación, negocios.
O-2 Acompañantes únicamente para ayudar a un no inmigrante O-1.
O-3 Cónyuge e hijos de O-1.
P-1 Persona o equipo de deportistas o miembros de un grupo de entretenimiento.
P-2 Artista o animador (individual o grupal) bajo un programa de intercambio recíproco entre una organización de Estados Unidos y otra en otro país. Incluye a personas para su servicio esencial.
P-3 Artista o animador (individual o grupal) bajo un programa cultural único. Incluye a personas para su servicio esencial.
P-4 Cónyuge e hijos de P-1.
Q-1 El participante en un programa de intercambio cultural internacional.
Q-2 Aprendiz Irlandés.
Q-3 Cónyuge e hijos de Q-2.
R-1 Trabajadores religiosos.
R-2 Cónyuge e hijos de R-1.
TN Profesionales de México y Canadá, por Tratado de Libre Comercio (TLC).
TD Cónyuge e hijos de TN.
  Transferencias intra-compañía
L-1 Personas que están siendo trasladados por su empresa a una rama o empresa vinculada en los Estados Unidos.
L-2 Cónyuge e hijos de L-1.
  Comerciantes e inversionistas
E-1 Comerciante chileno.
E-2 Inversionista chileno.
E-2C Inversores extranjeros a largo plazo en el CNMI.
E-3D Cónyuge de trabajador australiano.
E-3R Hijos de trabajador australiano.
E-3 Nacionales de Australia, así como sus cónyuges e hijos.
  Representantes de medios de información extranjeros
I Periodista y profesionales de los medios.</t>
    </r>
  </si>
  <si>
    <r>
      <t xml:space="preserve">	</t>
    </r>
    <r>
      <rPr>
        <b/>
        <sz val="8"/>
        <color theme="1"/>
        <rFont val="Montserrat"/>
      </rPr>
      <t>Estudiantes y familias</t>
    </r>
    <r>
      <rPr>
        <sz val="8"/>
        <color theme="1"/>
        <rFont val="Montserrat"/>
      </rPr>
      <t xml:space="preserve">
F-1 Estudiante de primaria, secundaria o algún programa de formación en idiomas.
F-2 Cónyuges e hijos menores de 21 años de personas con visa F-1 que no busque empleo.
M-1 Estudiante de un curso de estudio que no es principalmente de naturaleza académica.
M-2 Cónyuges e hijos menores de 21 años de personas con visa M-1 que no busque empleo.
F-3 Estudiantes canadienses o mexicanos de instituciones académicas nacionales.
M-3 Estudiantes canadienses o mexicanos de instituciones académicas.</t>
    </r>
  </si>
  <si>
    <r>
      <rPr>
        <b/>
        <sz val="8"/>
        <color theme="1"/>
        <rFont val="Montserrat"/>
      </rPr>
      <t>Visitantes extranjeros</t>
    </r>
    <r>
      <rPr>
        <sz val="8"/>
        <color theme="1"/>
        <rFont val="Montserrat"/>
      </rPr>
      <t xml:space="preserve">
J-1 Visitante de intercambio.
J-2 Cónyuges e hijos de J-1.</t>
    </r>
  </si>
  <si>
    <r>
      <t xml:space="preserve">	</t>
    </r>
    <r>
      <rPr>
        <b/>
        <sz val="8"/>
        <color theme="1"/>
        <rFont val="Montserrat"/>
      </rPr>
      <t>Diplomáticos y otros representantes</t>
    </r>
    <r>
      <rPr>
        <sz val="8"/>
        <color theme="1"/>
        <rFont val="Montserrat"/>
      </rPr>
      <t xml:space="preserve">
  A-1 Diplomáticos y funcionarios de gobiernos extranjeros y los miembros de su familia inmediata.
A-2 Otros funcionarios de gobiernos extranjeros o empleados y sus familias.
A-3 Asistentes, personal de apoyo y familias de A-1 y A-2.
G-1 Los miembros de una misión permanente de alguna organización internacional de un gobierno reconocido.
G-2 Representantes de un gobierno reconocido que viajan a los Estados Unidos temporalmente para asistir a reuniones de una organización internacional designada.
G-3 Representantes de los gobiernos no reconocidos por EE.UU.
G-4 Personal individual que está en EE.UU. para una cita en una organización internacional designada, incluida la ONU.
G-5 Asistentes, o empleados personales de los representantes de alguna organización.
NATO-1 Principales funcionarios de la OTAN y familia cercana.
NATO-2 Otros representantes de los Estados miembros a la OTAN y familia cercana.
NATO-3 Personal administrativo oficial que acompaña a un representante de la OTAN y familia cercana.
NATO-4 Funcionarios que no clasifican en NATO-1 y familia cercana.
NATO-5 Expertos que no sean funcionarios para NATO-4 y sus dependientes.
NATO-6 Miembros de algún componente civil que acompañe a un miembro de la OTAN con el debido acuerdo y sus dependientes.
NATO-7 Asistentes de NATO-1 a NATO-6 y su familia cercana.</t>
    </r>
  </si>
  <si>
    <r>
      <t xml:space="preserve">	</t>
    </r>
    <r>
      <rPr>
        <b/>
        <sz val="8"/>
        <color theme="1"/>
        <rFont val="Montserrat"/>
      </rPr>
      <t>Extranjeros en tránsito</t>
    </r>
    <r>
      <rPr>
        <sz val="8"/>
        <color theme="1"/>
        <rFont val="Montserrat"/>
      </rPr>
      <t xml:space="preserve">
  C-1 Tránsito, inmediato y continuo a través de los Estados Unidos camino a otro país.
C-1/D Miembros de un barco comercial o de un vuelo.
C-2 Persona en tránsito inmediato y continuo a través de los Estados Unidos hacia o desde el distrito de la sede de ONU.
C-3 Oficiales del gobierno, sus cónyuges, hijos y asistentes en tránsito.
D Miembro de la tripulación (marítima o aérea).
K-1 Prometido (a) para casarse con un ciudadano de los Estados Unidos y viven en los Estados Unidos.
K-2 Hijos menores de K-1.</t>
    </r>
  </si>
  <si>
    <r>
      <rPr>
        <b/>
        <sz val="8"/>
        <color theme="1"/>
        <rFont val="Montserrat"/>
      </rPr>
      <t xml:space="preserve">  Cónyugues y familia</t>
    </r>
    <r>
      <rPr>
        <sz val="8"/>
        <color theme="1"/>
        <rFont val="Montserrat"/>
      </rPr>
      <t xml:space="preserve">
K-3 Cónyuge de un ciudadano de los EE.UU. espera de la aprobación de una petición de inmigrante I-130.
K-4 Hijos de los ciudadanos de Estados Unidos, en trámite de visa.
V-1 Cónyuge de residente legal permanente de Estados Unidos.
V-2 Hijos de residentes legales permanentes de Estados Unidos menores de 21 años.
V-3 Hijos de V-1 menores de 21 años. </t>
    </r>
  </si>
  <si>
    <r>
      <rPr>
        <b/>
        <sz val="8"/>
        <color theme="1"/>
        <rFont val="Montserrat"/>
      </rPr>
      <t xml:space="preserve">  Turismo y negocios</t>
    </r>
    <r>
      <rPr>
        <sz val="8"/>
        <color theme="1"/>
        <rFont val="Montserrat"/>
      </rPr>
      <t xml:space="preserve">
B-1 Visa temporal de negocios.
B-2 Visa temporal de turismo, placer o de visita.
B-1/B-2 Combinación de B-1 / B-2.
B-1/B-2/BCC Combinación de B-1 / B-2 y cruce fronterizo.
B-1/B-2/BCV Combinación de B-1 / B-2 y viajeros de negocio legítimos.
BCC Visa/tarjeta de cruce fronterizo. </t>
    </r>
  </si>
  <si>
    <r>
      <rPr>
        <b/>
        <sz val="8"/>
        <color theme="1"/>
        <rFont val="Montserrat"/>
      </rPr>
      <t xml:space="preserve">  Otros
</t>
    </r>
    <r>
      <rPr>
        <sz val="8"/>
        <color theme="1"/>
        <rFont val="Montserrat"/>
      </rPr>
      <t xml:space="preserve">
N-8 Padres de ciertos inmigrantes especiales.
N-9 Hijos de ciertos inmigrantes especiales.
S-5 Persona que provee información fiable acerca de alguna organización delictiva.
S-6 Persona que provee información acerca de terrorismo.
S-7 Cónyuge e hijos de S-5 o S-6.
T-1 Víctima grave de trata de personas.
T-2 Cónyuge de T-1.
T-3 Hijos de T-1.
T-4 Padres de T-1.
T-5 y T-6 Hermanos solteros menores de 18 años de T-1.
U-1 Victimas de actividades delictivas.
U-2 Cónyuge de U-1.
U-3 Hijos de U-1.
U-4 Padres de U-1.
U-5 Hermanos solteros menores de 18 años de U-1.</t>
    </r>
  </si>
  <si>
    <t>V.1. Visas emitidas por autoridades de EE. UU. en sus oficinas consulares según condición migratoria, 1997–2023</t>
  </si>
  <si>
    <t xml:space="preserve">2022 Visas emitidas a mexicanos por autoridades de EE.UU. en sus oficinas consulares </t>
  </si>
  <si>
    <t>V.2. Visas de inmigrante emitidas por autoridades de EE.UU. por categoría o clase, 1996-2023</t>
  </si>
  <si>
    <t>Botsuana</t>
  </si>
  <si>
    <t>Comoras</t>
  </si>
  <si>
    <t>Cabo Verde</t>
  </si>
  <si>
    <t>Benín</t>
  </si>
  <si>
    <t>Guinea Bissau</t>
  </si>
  <si>
    <t>Malí</t>
  </si>
  <si>
    <t>Níger</t>
  </si>
  <si>
    <t>Congo</t>
  </si>
  <si>
    <t>Santo Tomé y Príncipe</t>
  </si>
  <si>
    <t>República Democrática del Congo</t>
  </si>
  <si>
    <t>AO</t>
  </si>
  <si>
    <t>DZ</t>
  </si>
  <si>
    <t>BJ</t>
  </si>
  <si>
    <t>BW</t>
  </si>
  <si>
    <t>BF</t>
  </si>
  <si>
    <t>BI</t>
  </si>
  <si>
    <t>CM</t>
  </si>
  <si>
    <t>KM</t>
  </si>
  <si>
    <t>CI</t>
  </si>
  <si>
    <t>EG</t>
  </si>
  <si>
    <t>ER</t>
  </si>
  <si>
    <t>ET</t>
  </si>
  <si>
    <t>GA</t>
  </si>
  <si>
    <t>GM</t>
  </si>
  <si>
    <t>GH</t>
  </si>
  <si>
    <t>GN</t>
  </si>
  <si>
    <t>GQ</t>
  </si>
  <si>
    <t>GW</t>
  </si>
  <si>
    <t>CV</t>
  </si>
  <si>
    <t>KE</t>
  </si>
  <si>
    <t>LS</t>
  </si>
  <si>
    <t>LR</t>
  </si>
  <si>
    <t>LY</t>
  </si>
  <si>
    <t>MG</t>
  </si>
  <si>
    <t>MW</t>
  </si>
  <si>
    <t>ML</t>
  </si>
  <si>
    <t>MA</t>
  </si>
  <si>
    <t>MU</t>
  </si>
  <si>
    <t>MR</t>
  </si>
  <si>
    <t>MZ</t>
  </si>
  <si>
    <t>NA</t>
  </si>
  <si>
    <t>NE</t>
  </si>
  <si>
    <t>NG</t>
  </si>
  <si>
    <t>CF</t>
  </si>
  <si>
    <t>CG</t>
  </si>
  <si>
    <t>ST</t>
  </si>
  <si>
    <t>CD</t>
  </si>
  <si>
    <t>RW</t>
  </si>
  <si>
    <t>SN</t>
  </si>
  <si>
    <t>SC</t>
  </si>
  <si>
    <t>SL</t>
  </si>
  <si>
    <t>SO</t>
  </si>
  <si>
    <t>SZ</t>
  </si>
  <si>
    <t>ZA</t>
  </si>
  <si>
    <t>SD</t>
  </si>
  <si>
    <t>SS</t>
  </si>
  <si>
    <t>TZ</t>
  </si>
  <si>
    <t>TG</t>
  </si>
  <si>
    <t>UG</t>
  </si>
  <si>
    <t>DJ</t>
  </si>
  <si>
    <t>ZM</t>
  </si>
  <si>
    <t>ZW</t>
  </si>
  <si>
    <t>AF</t>
  </si>
  <si>
    <t>SA</t>
  </si>
  <si>
    <t>PS</t>
  </si>
  <si>
    <t>BD</t>
  </si>
  <si>
    <t>BT</t>
  </si>
  <si>
    <t>MM</t>
  </si>
  <si>
    <t>KH</t>
  </si>
  <si>
    <t>CN</t>
  </si>
  <si>
    <t>KP</t>
  </si>
  <si>
    <t>KR</t>
  </si>
  <si>
    <t>AE</t>
  </si>
  <si>
    <t>PH</t>
  </si>
  <si>
    <t>HK</t>
  </si>
  <si>
    <t>IN</t>
  </si>
  <si>
    <t>ID</t>
  </si>
  <si>
    <t>IQ</t>
  </si>
  <si>
    <t>IR</t>
  </si>
  <si>
    <t>IL</t>
  </si>
  <si>
    <t>JP</t>
  </si>
  <si>
    <t>JO</t>
  </si>
  <si>
    <t>KW</t>
  </si>
  <si>
    <t>LA</t>
  </si>
  <si>
    <t>LB</t>
  </si>
  <si>
    <t>MO</t>
  </si>
  <si>
    <t>MY</t>
  </si>
  <si>
    <t>MV</t>
  </si>
  <si>
    <t>MN</t>
  </si>
  <si>
    <t>NP</t>
  </si>
  <si>
    <t>OM</t>
  </si>
  <si>
    <t>PK</t>
  </si>
  <si>
    <t>QA</t>
  </si>
  <si>
    <t>SG</t>
  </si>
  <si>
    <t>SY</t>
  </si>
  <si>
    <t>LK</t>
  </si>
  <si>
    <t>TH</t>
  </si>
  <si>
    <t>TW</t>
  </si>
  <si>
    <t>TL</t>
  </si>
  <si>
    <t>VN</t>
  </si>
  <si>
    <t>YE</t>
  </si>
  <si>
    <t>BH</t>
  </si>
  <si>
    <t>BN</t>
  </si>
  <si>
    <t>AL</t>
  </si>
  <si>
    <t>DE</t>
  </si>
  <si>
    <t>AD</t>
  </si>
  <si>
    <t>AI</t>
  </si>
  <si>
    <t>SJ</t>
  </si>
  <si>
    <t>AM</t>
  </si>
  <si>
    <t>AW</t>
  </si>
  <si>
    <t>AT</t>
  </si>
  <si>
    <t>AZ</t>
  </si>
  <si>
    <t>BE</t>
  </si>
  <si>
    <t>BM</t>
  </si>
  <si>
    <t>BY</t>
  </si>
  <si>
    <t>BA</t>
  </si>
  <si>
    <t>VG</t>
  </si>
  <si>
    <t>BG</t>
  </si>
  <si>
    <t>CY</t>
  </si>
  <si>
    <t>HR</t>
  </si>
  <si>
    <t>CW</t>
  </si>
  <si>
    <t>DK</t>
  </si>
  <si>
    <t>SI</t>
  </si>
  <si>
    <t>EE</t>
  </si>
  <si>
    <t>FI</t>
  </si>
  <si>
    <t>FR</t>
  </si>
  <si>
    <t>GE</t>
  </si>
  <si>
    <t>GI</t>
  </si>
  <si>
    <t>GR</t>
  </si>
  <si>
    <t>GP</t>
  </si>
  <si>
    <t>GF</t>
  </si>
  <si>
    <t>HU</t>
  </si>
  <si>
    <t>AN</t>
  </si>
  <si>
    <t>PM</t>
  </si>
  <si>
    <t>KY</t>
  </si>
  <si>
    <t>FK</t>
  </si>
  <si>
    <t>PL</t>
  </si>
  <si>
    <t>KZ</t>
  </si>
  <si>
    <t>LT</t>
  </si>
  <si>
    <t>LU</t>
  </si>
  <si>
    <t>MK</t>
  </si>
  <si>
    <t>MC</t>
  </si>
  <si>
    <t>MS</t>
  </si>
  <si>
    <t>NC</t>
  </si>
  <si>
    <t>PF</t>
  </si>
  <si>
    <t>PT</t>
  </si>
  <si>
    <t>CZ</t>
  </si>
  <si>
    <t>RO</t>
  </si>
  <si>
    <t>RU</t>
  </si>
  <si>
    <t>CH</t>
  </si>
  <si>
    <t>TC</t>
  </si>
  <si>
    <t>TM</t>
  </si>
  <si>
    <t>GB</t>
  </si>
  <si>
    <t>Anguila</t>
  </si>
  <si>
    <t>Antillas Holandesas</t>
  </si>
  <si>
    <t>Archipiélago Svalbard</t>
  </si>
  <si>
    <t>Aruba</t>
  </si>
  <si>
    <t>Austria</t>
  </si>
  <si>
    <t>Bermudas</t>
  </si>
  <si>
    <t>British Virgin Islands</t>
  </si>
  <si>
    <t>Curazao</t>
  </si>
  <si>
    <t>Gibraltar</t>
  </si>
  <si>
    <t>Irlanda del norte</t>
  </si>
  <si>
    <t>Islas Caimán</t>
  </si>
  <si>
    <t>Islas Malvinas</t>
  </si>
  <si>
    <t>Islas Pitcairn</t>
  </si>
  <si>
    <t>Islas Turcas y Caicos</t>
  </si>
  <si>
    <t>Montserrat</t>
  </si>
  <si>
    <t>Reino Unido</t>
  </si>
  <si>
    <t>República Federal de Yugoslavía</t>
  </si>
  <si>
    <t>Reunión</t>
  </si>
  <si>
    <t>San Pedro y Miquelón</t>
  </si>
  <si>
    <t>Santa Helena</t>
  </si>
  <si>
    <t>Tayikistán</t>
  </si>
  <si>
    <t>Territorio Británico del Océano Índico</t>
  </si>
  <si>
    <t>Turkmenistán</t>
  </si>
  <si>
    <t>Wallis y Futuna</t>
  </si>
  <si>
    <t>YU</t>
  </si>
  <si>
    <t>XK</t>
  </si>
  <si>
    <t>SH</t>
  </si>
  <si>
    <t>TJ</t>
  </si>
  <si>
    <t>IO</t>
  </si>
  <si>
    <t>TF</t>
  </si>
  <si>
    <t>IE</t>
  </si>
  <si>
    <t>Macao S.A.R.</t>
  </si>
  <si>
    <t>LI</t>
  </si>
  <si>
    <t>LV</t>
  </si>
  <si>
    <t>ES</t>
  </si>
  <si>
    <t>IS</t>
  </si>
  <si>
    <t>IT</t>
  </si>
  <si>
    <t>KG</t>
  </si>
  <si>
    <t>MD</t>
  </si>
  <si>
    <t>ME</t>
  </si>
  <si>
    <t>MT</t>
  </si>
  <si>
    <t>NL</t>
  </si>
  <si>
    <t>NO</t>
  </si>
  <si>
    <t>RS</t>
  </si>
  <si>
    <t>SE</t>
  </si>
  <si>
    <t>SK</t>
  </si>
  <si>
    <t>SM</t>
  </si>
  <si>
    <t>SX</t>
  </si>
  <si>
    <t>TR</t>
  </si>
  <si>
    <t>UA</t>
  </si>
  <si>
    <t>UZ</t>
  </si>
  <si>
    <t>VA</t>
  </si>
  <si>
    <t>WF</t>
  </si>
  <si>
    <t>Bosnia y Herzegovina</t>
  </si>
  <si>
    <t>BL</t>
  </si>
  <si>
    <t>Islas Georgias del Sur y Sándwich del Sur</t>
  </si>
  <si>
    <t>GS</t>
  </si>
  <si>
    <t>Kazajistán</t>
  </si>
  <si>
    <t>Kirguistán</t>
  </si>
  <si>
    <t>Moldavia</t>
  </si>
  <si>
    <t>MQ</t>
  </si>
  <si>
    <t>PN</t>
  </si>
  <si>
    <t>San Martín (Francia)</t>
  </si>
  <si>
    <t>MF</t>
  </si>
  <si>
    <t>RE</t>
  </si>
  <si>
    <t>Serbia y Montenegro</t>
  </si>
  <si>
    <t>Territorios Australes y Antárticas Franceses</t>
  </si>
  <si>
    <t>El Vaticano</t>
  </si>
  <si>
    <t>San Martín (Países Bajos)</t>
  </si>
  <si>
    <t>--</t>
  </si>
  <si>
    <t>Australia</t>
  </si>
  <si>
    <t>Estados Federados de Micronesia</t>
  </si>
  <si>
    <t>Fiyi</t>
  </si>
  <si>
    <t>Islas Marshall</t>
  </si>
  <si>
    <t>Islas Salomón</t>
  </si>
  <si>
    <t>Kiribati</t>
  </si>
  <si>
    <t>Nauru</t>
  </si>
  <si>
    <t>Nueva Zelanda</t>
  </si>
  <si>
    <t>Palau</t>
  </si>
  <si>
    <t>Samoa</t>
  </si>
  <si>
    <t>Tonga</t>
  </si>
  <si>
    <t>Tuvalu</t>
  </si>
  <si>
    <t>Vanuatu</t>
  </si>
  <si>
    <t>Isla Norfolk</t>
  </si>
  <si>
    <t>Niue</t>
  </si>
  <si>
    <t>Tokelau</t>
  </si>
  <si>
    <t>AU</t>
  </si>
  <si>
    <t>FM</t>
  </si>
  <si>
    <t>FJ</t>
  </si>
  <si>
    <t>MH</t>
  </si>
  <si>
    <t>SB</t>
  </si>
  <si>
    <t>KI</t>
  </si>
  <si>
    <t>NR</t>
  </si>
  <si>
    <t>NZ</t>
  </si>
  <si>
    <t>PW</t>
  </si>
  <si>
    <t>Papúa Nueva Guinea</t>
  </si>
  <si>
    <t>PG</t>
  </si>
  <si>
    <t>WS</t>
  </si>
  <si>
    <t>TO</t>
  </si>
  <si>
    <t>TV</t>
  </si>
  <si>
    <t>VU</t>
  </si>
  <si>
    <t>NF</t>
  </si>
  <si>
    <t>CK</t>
  </si>
  <si>
    <t>Isla de Navidad</t>
  </si>
  <si>
    <t>CX</t>
  </si>
  <si>
    <t>NU</t>
  </si>
  <si>
    <t>TK</t>
  </si>
  <si>
    <t>Argentina</t>
  </si>
  <si>
    <t>Bolivia</t>
  </si>
  <si>
    <t>Brasil</t>
  </si>
  <si>
    <t>Chile</t>
  </si>
  <si>
    <t>Colombia</t>
  </si>
  <si>
    <t>Ecuador</t>
  </si>
  <si>
    <t>Guayana</t>
  </si>
  <si>
    <t>Paraguay</t>
  </si>
  <si>
    <t>Perú</t>
  </si>
  <si>
    <t>Surinam</t>
  </si>
  <si>
    <t>Uruguay</t>
  </si>
  <si>
    <t>Venezuela</t>
  </si>
  <si>
    <t>AR</t>
  </si>
  <si>
    <t>BO</t>
  </si>
  <si>
    <t>BR</t>
  </si>
  <si>
    <t>CL</t>
  </si>
  <si>
    <t>CO</t>
  </si>
  <si>
    <t>EC</t>
  </si>
  <si>
    <t>GY</t>
  </si>
  <si>
    <t>PY</t>
  </si>
  <si>
    <t>PE</t>
  </si>
  <si>
    <t>SR</t>
  </si>
  <si>
    <t>UY</t>
  </si>
  <si>
    <t>VE</t>
  </si>
  <si>
    <t>V.4. Visas de no inmigrante emitidas por autoridades de EE.UU. en sus oficinas consulares por categoría o clase, 1997-2023</t>
  </si>
  <si>
    <r>
      <t>Fuente: Elaborado por el CONAPO con base en</t>
    </r>
    <r>
      <rPr>
        <i/>
        <sz val="8"/>
        <color theme="1"/>
        <rFont val="Montserrat"/>
      </rPr>
      <t xml:space="preserve"> U.S. DEPARTMENT OF STATE·BUREAU OF CONSULAR AFFAIRS, Report of the Visa Office</t>
    </r>
    <r>
      <rPr>
        <sz val="8"/>
        <color theme="1"/>
        <rFont val="Montserrat"/>
      </rPr>
      <t xml:space="preserve">,  consultado en julio 2024.  </t>
    </r>
  </si>
  <si>
    <t>V.5. Visas de no inmigrante emitidas por autoridades de EE.UU. en sus oficinas consulares por tipo de visa y ciudadanía mexicana, 1997-2023</t>
  </si>
  <si>
    <t>V.6. Visas de no inmigrante emitidas a ciudadanos mexicanos por autoridades de EE.UU. en sus oficinas consulares por categoría o clase, 1997-2023</t>
  </si>
  <si>
    <t>V.7. Principales categorías de visas para inmigrantes emitidas por el gobierno de EE.UU., a nivel mundial y México, 1996 -2023</t>
  </si>
  <si>
    <t>V.8. Visas de inmigrante emitidas por autoridades de EE.UU. para mexicanos por categoría o clase, 2000-2023</t>
  </si>
  <si>
    <r>
      <t>Fuente: Elaborado por el CONAPO con base en</t>
    </r>
    <r>
      <rPr>
        <i/>
        <sz val="8"/>
        <color theme="1"/>
        <rFont val="Montserrat"/>
      </rPr>
      <t xml:space="preserve"> U.S. DEPARTMENT OF STATE·BUREAU OF CONSULAR AFFAIRS, Report of the Visa Office</t>
    </r>
    <r>
      <rPr>
        <sz val="8"/>
        <color theme="1"/>
        <rFont val="Montserrat"/>
      </rPr>
      <t>,  consultado en julio 2024.</t>
    </r>
  </si>
  <si>
    <r>
      <t>Fuente: Elaborado por el CONAPO con base en</t>
    </r>
    <r>
      <rPr>
        <i/>
        <sz val="8"/>
        <color theme="1"/>
        <rFont val="Montserrat"/>
      </rPr>
      <t xml:space="preserve"> U.S. DEPARTMENT OF STATE·BUREAU OF CONSULAR AFFAIRS, Report of the Visa Office</t>
    </r>
    <r>
      <rPr>
        <sz val="8"/>
        <color theme="1"/>
        <rFont val="Montserrat"/>
      </rPr>
      <t xml:space="preserve">,  consultado en julio 2024. </t>
    </r>
  </si>
  <si>
    <t>AG</t>
  </si>
  <si>
    <t>BS</t>
  </si>
  <si>
    <t>BB</t>
  </si>
  <si>
    <t>BZ</t>
  </si>
  <si>
    <t>CA</t>
  </si>
  <si>
    <t>CR</t>
  </si>
  <si>
    <t>CU</t>
  </si>
  <si>
    <t>DM</t>
  </si>
  <si>
    <t>DO</t>
  </si>
  <si>
    <t>SV</t>
  </si>
  <si>
    <t>GD</t>
  </si>
  <si>
    <t>GT</t>
  </si>
  <si>
    <t>HT</t>
  </si>
  <si>
    <t>HN</t>
  </si>
  <si>
    <t>JM</t>
  </si>
  <si>
    <t>MX</t>
  </si>
  <si>
    <t>NI</t>
  </si>
  <si>
    <t>PA</t>
  </si>
  <si>
    <t>KN</t>
  </si>
  <si>
    <t>LC</t>
  </si>
  <si>
    <t>VC</t>
  </si>
  <si>
    <t>TT</t>
  </si>
  <si>
    <t>CS</t>
  </si>
  <si>
    <r>
      <rPr>
        <b/>
        <vertAlign val="superscript"/>
        <sz val="8"/>
        <color theme="1"/>
        <rFont val="Montserrat"/>
      </rPr>
      <t>1</t>
    </r>
    <r>
      <rPr>
        <sz val="8"/>
        <color theme="1"/>
        <rFont val="Montserrat"/>
      </rPr>
      <t xml:space="preserve"> Incluye 237 Inmigrantes de Vietnam amerasiáticos  (AM-1, AM-2 y AM-3)</t>
    </r>
  </si>
  <si>
    <r>
      <t>2023</t>
    </r>
    <r>
      <rPr>
        <b/>
        <vertAlign val="superscript"/>
        <sz val="10"/>
        <color theme="0"/>
        <rFont val="Montserrat"/>
      </rPr>
      <t xml:space="preserve"> 1</t>
    </r>
  </si>
  <si>
    <t>V.3. Visas emitidas por autoridades de EE.UU. en sus oficinas consulares según país y condición migratoria 2000, 2005, 2010, 2015-2023</t>
  </si>
  <si>
    <t>V.9. Principales categorías de visas para inmigrantes emitidas por el gobierno de EE.UU., a nivel mundial y México, 1996 -2023</t>
  </si>
  <si>
    <t xml:space="preserve">Fuente: Elaborado por el CONAPO con base en U.S. DEPARTMENT OF STATE·BUREAU OF CONSULAR AFFAIRS, Report of the Visa Office,  consultado en julio 2024 </t>
  </si>
  <si>
    <t>Fuente: Elaborado por el CONAPO con base en U.S. DEPARTMENT OF STATE·BUREAU OF CONSULAR AFFAIRS, Report of the Visa Office,  consultado en julio 2024.</t>
  </si>
  <si>
    <r>
      <t>Fuente: Elaborado por el CONAPO con base en</t>
    </r>
    <r>
      <rPr>
        <i/>
        <sz val="8"/>
        <color theme="1"/>
        <rFont val="Montserrat"/>
      </rPr>
      <t xml:space="preserve"> U.S. DEPARTMENT OF STATE·BUREAU OF CONSULAR AFFAIRS, Report of the Visa Office</t>
    </r>
    <r>
      <rPr>
        <sz val="8"/>
        <color theme="1"/>
        <rFont val="Montserrat"/>
      </rPr>
      <t>,  consultado en julio de 2024.</t>
    </r>
  </si>
  <si>
    <t>Código de país ISO_2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</si>
</sst>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 ###\ ##0"/>
    <numFmt numFmtId="166" formatCode="#\ ###"/>
    <numFmt numFmtId="167" formatCode="#\ ###\ ###"/>
    <numFmt numFmtId="168" formatCode="0;[Red]0"/>
    <numFmt numFmtId="169" formatCode="_(&quot;$&quot;* #,##0.00_);_(&quot;$&quot;* \(#,##0.00\);_(&quot;$&quot;* &quot;-&quot;??_);_(@_)"/>
    <numFmt numFmtId="170" formatCode="###\ ###\ ###"/>
    <numFmt numFmtId="171" formatCode="###\ ###\ ###\ ###"/>
    <numFmt numFmtId="172" formatCode="0.0%"/>
    <numFmt numFmtId="173" formatCode="###\ ###"/>
    <numFmt numFmtId="174" formatCode="0.0"/>
    <numFmt numFmtId="175" formatCode="\-\-"/>
  </numFmts>
  <fonts count="52">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0"/>
      <name val="Arial"/>
      <family val="2"/>
    </font>
    <font>
      <sz val="10"/>
      <name val="Geneva"/>
      <family val="2"/>
    </font>
    <font>
      <sz val="10"/>
      <color theme="1"/>
      <name val="Arial"/>
      <family val="2"/>
    </font>
    <font>
      <sz val="10"/>
      <color rgb="FF9C6500"/>
      <name val="Arial"/>
      <family val="2"/>
    </font>
    <font>
      <b/>
      <sz val="10"/>
      <color theme="1"/>
      <name val="Arial"/>
      <family val="2"/>
    </font>
    <font>
      <sz val="11"/>
      <color theme="1"/>
      <name val="Montserrat"/>
    </font>
    <font>
      <b/>
      <sz val="12"/>
      <color theme="1"/>
      <name val="Montserrat"/>
    </font>
    <font>
      <b/>
      <sz val="10"/>
      <color theme="1"/>
      <name val="Montserrat"/>
    </font>
    <font>
      <sz val="10"/>
      <color theme="1"/>
      <name val="Montserrat"/>
    </font>
    <font>
      <b/>
      <sz val="10"/>
      <name val="Montserrat"/>
    </font>
    <font>
      <sz val="10"/>
      <name val="Montserrat"/>
    </font>
    <font>
      <sz val="10"/>
      <color rgb="FF000000"/>
      <name val="Montserrat"/>
    </font>
    <font>
      <sz val="10"/>
      <color indexed="8"/>
      <name val="Montserrat"/>
    </font>
    <font>
      <b/>
      <sz val="9"/>
      <color theme="1"/>
      <name val="Montserrat"/>
    </font>
    <font>
      <sz val="9"/>
      <color theme="1"/>
      <name val="Montserrat"/>
    </font>
    <font>
      <sz val="9"/>
      <color indexed="8"/>
      <name val="Montserrat"/>
    </font>
    <font>
      <sz val="9"/>
      <color rgb="FF000000"/>
      <name val="Montserrat"/>
    </font>
    <font>
      <vertAlign val="superscript"/>
      <sz val="9"/>
      <color theme="1"/>
      <name val="Montserrat"/>
    </font>
    <font>
      <b/>
      <sz val="11"/>
      <color theme="1"/>
      <name val="Montserrat"/>
    </font>
    <font>
      <sz val="11"/>
      <color rgb="FFFF0000"/>
      <name val="Montserrat"/>
    </font>
    <font>
      <sz val="11"/>
      <name val="Montserrat"/>
    </font>
    <font>
      <sz val="9"/>
      <name val="Montserrat"/>
    </font>
    <font>
      <b/>
      <sz val="9"/>
      <name val="Montserrat"/>
    </font>
    <font>
      <b/>
      <sz val="8"/>
      <color theme="1"/>
      <name val="Montserrat"/>
    </font>
    <font>
      <sz val="8"/>
      <color theme="1"/>
      <name val="Montserrat"/>
    </font>
    <font>
      <sz val="8"/>
      <color indexed="8"/>
      <name val="Montserrat"/>
    </font>
    <font>
      <sz val="8"/>
      <color rgb="FF000000"/>
      <name val="Montserrat"/>
    </font>
    <font>
      <vertAlign val="superscript"/>
      <sz val="8"/>
      <color theme="1"/>
      <name val="Montserrat"/>
    </font>
    <font>
      <i/>
      <sz val="8"/>
      <color theme="1"/>
      <name val="Montserrat"/>
    </font>
    <font>
      <u/>
      <sz val="8"/>
      <color theme="10"/>
      <name val="Montserrat"/>
    </font>
    <font>
      <sz val="8"/>
      <name val="Montserrat"/>
    </font>
    <font>
      <vertAlign val="superscript"/>
      <sz val="9"/>
      <name val="Montserrat"/>
    </font>
    <font>
      <b/>
      <sz val="26"/>
      <color theme="1"/>
      <name val="Montserrat"/>
    </font>
    <font>
      <b/>
      <sz val="10"/>
      <color rgb="FF000000"/>
      <name val="Montserrat"/>
    </font>
    <font>
      <vertAlign val="superscript"/>
      <sz val="8"/>
      <name val="Montserrat"/>
    </font>
    <font>
      <b/>
      <sz val="16"/>
      <color theme="1"/>
      <name val="Montserrat"/>
    </font>
    <font>
      <b/>
      <sz val="10"/>
      <color theme="0"/>
      <name val="Montserrat"/>
    </font>
    <font>
      <sz val="10"/>
      <color theme="0"/>
      <name val="Montserrat"/>
    </font>
    <font>
      <b/>
      <vertAlign val="superscript"/>
      <sz val="10"/>
      <color theme="0"/>
      <name val="Montserrat"/>
    </font>
    <font>
      <sz val="11"/>
      <color rgb="FF000000"/>
      <name val="Montserrat"/>
    </font>
    <font>
      <b/>
      <sz val="16"/>
      <color theme="0"/>
      <name val="Montserrat"/>
    </font>
    <font>
      <u/>
      <sz val="8"/>
      <name val="Montserrat"/>
    </font>
    <font>
      <sz val="12"/>
      <name val="Montserrat"/>
    </font>
    <font>
      <u/>
      <sz val="9"/>
      <color theme="10"/>
      <name val="Montserrat"/>
    </font>
    <font>
      <u/>
      <sz val="9"/>
      <name val="Montserrat"/>
    </font>
    <font>
      <b/>
      <sz val="8"/>
      <name val="Montserrat"/>
    </font>
    <font>
      <b/>
      <sz val="12"/>
      <name val="Montserrat"/>
    </font>
    <font>
      <b/>
      <vertAlign val="superscript"/>
      <sz val="8"/>
      <color theme="1"/>
      <name val="Montserrat"/>
    </font>
  </fonts>
  <fills count="8">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9D2449"/>
        <bgColor indexed="64"/>
      </patternFill>
    </fill>
    <fill>
      <patternFill patternType="solid">
        <fgColor rgb="FFD4C19C"/>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right/>
      <top style="thin">
        <color theme="4"/>
      </top>
      <bottom style="double">
        <color theme="4"/>
      </bottom>
      <diagonal/>
    </border>
    <border>
      <left/>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indexed="64"/>
      </top>
      <bottom/>
      <diagonal/>
    </border>
    <border>
      <left/>
      <right/>
      <top style="thin">
        <color theme="0"/>
      </top>
      <bottom style="thin">
        <color indexed="64"/>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theme="0"/>
      </right>
      <top/>
      <bottom/>
      <diagonal/>
    </border>
  </borders>
  <cellStyleXfs count="22">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4" fillId="0" borderId="0"/>
    <xf numFmtId="40"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0" fontId="7" fillId="3" borderId="0" applyNumberFormat="0" applyBorder="0" applyAlignment="0" applyProtection="0"/>
    <xf numFmtId="0" fontId="3" fillId="0" borderId="0"/>
    <xf numFmtId="0" fontId="3" fillId="0" borderId="0"/>
    <xf numFmtId="0" fontId="3" fillId="0" borderId="0"/>
    <xf numFmtId="0" fontId="6" fillId="0" borderId="0"/>
    <xf numFmtId="9" fontId="3" fillId="0" borderId="0" applyFont="0" applyFill="0" applyBorder="0" applyAlignment="0" applyProtection="0"/>
    <xf numFmtId="0" fontId="8" fillId="0" borderId="2" applyNumberFormat="0" applyFill="0" applyAlignment="0" applyProtection="0"/>
  </cellStyleXfs>
  <cellXfs count="328">
    <xf numFmtId="0" fontId="0" fillId="0" borderId="0" xfId="0"/>
    <xf numFmtId="0" fontId="9" fillId="2" borderId="0" xfId="0" applyFont="1" applyFill="1"/>
    <xf numFmtId="0" fontId="9" fillId="2" borderId="0" xfId="0" applyFont="1" applyFill="1" applyAlignment="1">
      <alignment vertical="center"/>
    </xf>
    <xf numFmtId="0" fontId="9" fillId="0" borderId="0" xfId="0" applyFont="1"/>
    <xf numFmtId="165" fontId="15" fillId="2" borderId="0" xfId="0" applyNumberFormat="1" applyFont="1" applyFill="1" applyAlignment="1">
      <alignment horizontal="center"/>
    </xf>
    <xf numFmtId="165" fontId="16" fillId="2" borderId="0" xfId="0" applyNumberFormat="1" applyFont="1" applyFill="1" applyAlignment="1">
      <alignment horizontal="center"/>
    </xf>
    <xf numFmtId="166" fontId="12" fillId="2" borderId="0" xfId="0" applyNumberFormat="1" applyFont="1" applyFill="1" applyAlignment="1">
      <alignment horizontal="center" vertical="center"/>
    </xf>
    <xf numFmtId="0" fontId="10" fillId="2" borderId="0" xfId="0" applyFont="1" applyFill="1" applyAlignment="1">
      <alignment vertical="center" wrapText="1"/>
    </xf>
    <xf numFmtId="171" fontId="11" fillId="2" borderId="0" xfId="0" applyNumberFormat="1" applyFont="1" applyFill="1" applyAlignment="1">
      <alignment horizontal="right" vertical="center" wrapText="1"/>
    </xf>
    <xf numFmtId="171" fontId="12" fillId="2" borderId="0" xfId="0" applyNumberFormat="1" applyFont="1" applyFill="1" applyAlignment="1">
      <alignment wrapText="1"/>
    </xf>
    <xf numFmtId="171" fontId="11" fillId="2" borderId="0" xfId="0" applyNumberFormat="1" applyFont="1" applyFill="1" applyAlignment="1">
      <alignment wrapText="1"/>
    </xf>
    <xf numFmtId="1" fontId="11" fillId="2" borderId="0" xfId="0" applyNumberFormat="1" applyFont="1" applyFill="1" applyAlignment="1">
      <alignment horizontal="right" vertical="center" wrapText="1"/>
    </xf>
    <xf numFmtId="167" fontId="18" fillId="2" borderId="0" xfId="0" applyNumberFormat="1" applyFont="1" applyFill="1" applyAlignment="1">
      <alignment horizontal="right" vertical="center" wrapText="1"/>
    </xf>
    <xf numFmtId="0" fontId="26" fillId="2" borderId="0" xfId="0" applyFont="1" applyFill="1" applyAlignment="1">
      <alignment horizontal="center"/>
    </xf>
    <xf numFmtId="170" fontId="25" fillId="2" borderId="0" xfId="0" applyNumberFormat="1" applyFont="1" applyFill="1" applyAlignment="1">
      <alignment horizontal="center" vertical="center"/>
    </xf>
    <xf numFmtId="170" fontId="25" fillId="2" borderId="0" xfId="0" applyNumberFormat="1" applyFont="1" applyFill="1" applyAlignment="1">
      <alignment horizontal="center"/>
    </xf>
    <xf numFmtId="166" fontId="25" fillId="2" borderId="0" xfId="0" applyNumberFormat="1" applyFont="1" applyFill="1" applyAlignment="1">
      <alignment horizontal="center" vertical="center"/>
    </xf>
    <xf numFmtId="172" fontId="25" fillId="2" borderId="0" xfId="1" applyNumberFormat="1" applyFont="1" applyFill="1" applyAlignment="1">
      <alignment horizontal="center"/>
    </xf>
    <xf numFmtId="165" fontId="25" fillId="2" borderId="0" xfId="0" applyNumberFormat="1" applyFont="1" applyFill="1" applyAlignment="1">
      <alignment horizontal="center"/>
    </xf>
    <xf numFmtId="172" fontId="25" fillId="2" borderId="0" xfId="1" applyNumberFormat="1" applyFont="1" applyFill="1" applyBorder="1" applyAlignment="1">
      <alignment horizontal="center"/>
    </xf>
    <xf numFmtId="0" fontId="26" fillId="2" borderId="1" xfId="0" applyFont="1" applyFill="1" applyBorder="1" applyAlignment="1">
      <alignment horizontal="center"/>
    </xf>
    <xf numFmtId="165" fontId="28" fillId="2" borderId="0" xfId="0" applyNumberFormat="1" applyFont="1" applyFill="1" applyAlignment="1">
      <alignment horizontal="center" vertical="center"/>
    </xf>
    <xf numFmtId="165" fontId="29" fillId="2" borderId="0" xfId="0" applyNumberFormat="1" applyFont="1" applyFill="1" applyAlignment="1">
      <alignment horizontal="center" vertical="center"/>
    </xf>
    <xf numFmtId="166" fontId="28" fillId="2" borderId="0" xfId="0" applyNumberFormat="1" applyFont="1" applyFill="1" applyAlignment="1">
      <alignment horizontal="center" vertical="center"/>
    </xf>
    <xf numFmtId="0" fontId="28" fillId="2" borderId="0" xfId="0" applyFont="1" applyFill="1"/>
    <xf numFmtId="165" fontId="30" fillId="2" borderId="0" xfId="0" applyNumberFormat="1" applyFont="1" applyFill="1" applyAlignment="1">
      <alignment horizontal="center"/>
    </xf>
    <xf numFmtId="165" fontId="29" fillId="2" borderId="0" xfId="0" applyNumberFormat="1" applyFont="1" applyFill="1" applyAlignment="1">
      <alignment horizontal="center"/>
    </xf>
    <xf numFmtId="9" fontId="28" fillId="2" borderId="0" xfId="1" applyFont="1" applyFill="1" applyBorder="1"/>
    <xf numFmtId="171" fontId="18" fillId="2" borderId="0" xfId="0" applyNumberFormat="1" applyFont="1" applyFill="1" applyAlignment="1">
      <alignment horizontal="right" vertical="center" wrapText="1"/>
    </xf>
    <xf numFmtId="171" fontId="25" fillId="2" borderId="0" xfId="0" applyNumberFormat="1" applyFont="1" applyFill="1" applyAlignment="1">
      <alignment horizontal="right" vertical="center" wrapText="1"/>
    </xf>
    <xf numFmtId="171" fontId="18" fillId="2" borderId="0" xfId="0" applyNumberFormat="1" applyFont="1" applyFill="1" applyAlignment="1">
      <alignment horizontal="left" vertical="center" wrapText="1"/>
    </xf>
    <xf numFmtId="171" fontId="18" fillId="2" borderId="0" xfId="0" applyNumberFormat="1" applyFont="1" applyFill="1" applyAlignment="1">
      <alignment wrapText="1"/>
    </xf>
    <xf numFmtId="171" fontId="18" fillId="2" borderId="1" xfId="0" applyNumberFormat="1" applyFont="1" applyFill="1" applyBorder="1" applyAlignment="1">
      <alignment horizontal="right" vertical="center" wrapText="1"/>
    </xf>
    <xf numFmtId="1" fontId="18" fillId="2" borderId="1" xfId="0" applyNumberFormat="1" applyFont="1" applyFill="1" applyBorder="1" applyAlignment="1">
      <alignment horizontal="right" vertical="center" wrapText="1"/>
    </xf>
    <xf numFmtId="1" fontId="25" fillId="2" borderId="1" xfId="0" applyNumberFormat="1" applyFont="1" applyFill="1" applyBorder="1" applyAlignment="1">
      <alignment horizontal="right" vertical="center" wrapText="1"/>
    </xf>
    <xf numFmtId="170" fontId="18" fillId="2" borderId="0" xfId="0" applyNumberFormat="1" applyFont="1" applyFill="1" applyAlignment="1">
      <alignment horizontal="right"/>
    </xf>
    <xf numFmtId="173" fontId="25" fillId="2" borderId="0" xfId="0" applyNumberFormat="1" applyFont="1" applyFill="1"/>
    <xf numFmtId="0" fontId="18" fillId="2" borderId="0" xfId="0" applyFont="1" applyFill="1" applyAlignment="1">
      <alignment horizontal="left"/>
    </xf>
    <xf numFmtId="0" fontId="18" fillId="2" borderId="0" xfId="0" applyFont="1" applyFill="1"/>
    <xf numFmtId="0" fontId="36" fillId="2" borderId="0" xfId="0" applyFont="1" applyFill="1" applyAlignment="1">
      <alignment vertical="center"/>
    </xf>
    <xf numFmtId="170" fontId="9" fillId="2" borderId="0" xfId="0" applyNumberFormat="1" applyFont="1" applyFill="1"/>
    <xf numFmtId="0" fontId="26" fillId="2" borderId="0" xfId="0" applyFont="1" applyFill="1" applyAlignment="1">
      <alignment horizontal="center" vertical="center"/>
    </xf>
    <xf numFmtId="0" fontId="25" fillId="2" borderId="0" xfId="0" applyFont="1" applyFill="1" applyAlignment="1">
      <alignment horizontal="left" vertical="center"/>
    </xf>
    <xf numFmtId="170" fontId="25" fillId="2" borderId="0" xfId="0" applyNumberFormat="1" applyFont="1" applyFill="1" applyAlignment="1">
      <alignment horizontal="right"/>
    </xf>
    <xf numFmtId="170" fontId="25" fillId="2" borderId="0" xfId="0" applyNumberFormat="1" applyFont="1" applyFill="1"/>
    <xf numFmtId="165" fontId="12"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171" fontId="9" fillId="2" borderId="0" xfId="0" applyNumberFormat="1" applyFont="1" applyFill="1"/>
    <xf numFmtId="0" fontId="25" fillId="2" borderId="0" xfId="0" applyFont="1" applyFill="1"/>
    <xf numFmtId="0" fontId="13" fillId="2" borderId="0" xfId="0" applyFont="1" applyFill="1" applyAlignment="1">
      <alignment horizontal="center" vertical="center"/>
    </xf>
    <xf numFmtId="0" fontId="12" fillId="2" borderId="0" xfId="0" applyFont="1" applyFill="1"/>
    <xf numFmtId="171" fontId="12" fillId="2" borderId="0" xfId="0" applyNumberFormat="1" applyFont="1" applyFill="1"/>
    <xf numFmtId="1" fontId="12" fillId="2" borderId="0" xfId="0" applyNumberFormat="1" applyFont="1" applyFill="1"/>
    <xf numFmtId="170" fontId="25" fillId="2" borderId="0" xfId="1" applyNumberFormat="1" applyFont="1" applyFill="1"/>
    <xf numFmtId="170" fontId="18" fillId="2" borderId="0" xfId="0" applyNumberFormat="1" applyFont="1" applyFill="1"/>
    <xf numFmtId="0" fontId="25" fillId="2" borderId="1" xfId="0" applyFont="1" applyFill="1" applyBorder="1" applyAlignment="1">
      <alignment horizontal="left" vertical="center"/>
    </xf>
    <xf numFmtId="170" fontId="18" fillId="2" borderId="1" xfId="0" applyNumberFormat="1" applyFont="1" applyFill="1" applyBorder="1" applyAlignment="1">
      <alignment horizontal="right"/>
    </xf>
    <xf numFmtId="0" fontId="18" fillId="2" borderId="1" xfId="0" applyFont="1" applyFill="1" applyBorder="1"/>
    <xf numFmtId="0" fontId="18" fillId="2" borderId="0" xfId="0" applyFont="1" applyFill="1" applyAlignment="1">
      <alignment wrapText="1"/>
    </xf>
    <xf numFmtId="0" fontId="22" fillId="2" borderId="0" xfId="0" applyFont="1" applyFill="1"/>
    <xf numFmtId="0" fontId="10" fillId="2" borderId="0" xfId="0" applyFont="1" applyFill="1" applyAlignment="1">
      <alignment vertical="center"/>
    </xf>
    <xf numFmtId="0" fontId="24" fillId="2" borderId="0" xfId="0" applyFont="1" applyFill="1"/>
    <xf numFmtId="0" fontId="10" fillId="2" borderId="0" xfId="0" applyFont="1" applyFill="1" applyAlignment="1">
      <alignment horizontal="center" vertical="center"/>
    </xf>
    <xf numFmtId="3" fontId="25" fillId="2" borderId="0" xfId="0" applyNumberFormat="1" applyFont="1" applyFill="1"/>
    <xf numFmtId="0" fontId="18" fillId="2" borderId="0" xfId="0" applyFont="1" applyFill="1" applyAlignment="1">
      <alignment vertical="center"/>
    </xf>
    <xf numFmtId="0" fontId="18" fillId="2" borderId="0" xfId="0" applyFont="1" applyFill="1" applyAlignment="1">
      <alignment vertical="top" wrapText="1"/>
    </xf>
    <xf numFmtId="170" fontId="18" fillId="2" borderId="1" xfId="0" applyNumberFormat="1" applyFont="1" applyFill="1" applyBorder="1" applyAlignment="1">
      <alignment horizontal="right" vertical="center"/>
    </xf>
    <xf numFmtId="170" fontId="18" fillId="2" borderId="1" xfId="0" applyNumberFormat="1" applyFont="1" applyFill="1" applyBorder="1"/>
    <xf numFmtId="1" fontId="9" fillId="2" borderId="0" xfId="0" applyNumberFormat="1" applyFont="1" applyFill="1"/>
    <xf numFmtId="0" fontId="34" fillId="2" borderId="0" xfId="0" applyFont="1" applyFill="1"/>
    <xf numFmtId="0" fontId="20" fillId="2" borderId="0" xfId="0" applyFont="1" applyFill="1" applyAlignment="1">
      <alignment horizontal="right"/>
    </xf>
    <xf numFmtId="3" fontId="20" fillId="2" borderId="0" xfId="0" applyNumberFormat="1" applyFont="1" applyFill="1" applyAlignment="1">
      <alignment horizontal="right"/>
    </xf>
    <xf numFmtId="3" fontId="19" fillId="2" borderId="0" xfId="0" applyNumberFormat="1" applyFont="1" applyFill="1" applyAlignment="1">
      <alignment horizontal="right"/>
    </xf>
    <xf numFmtId="0" fontId="20" fillId="2" borderId="1" xfId="0" applyFont="1" applyFill="1" applyBorder="1" applyAlignment="1">
      <alignment horizontal="right"/>
    </xf>
    <xf numFmtId="173" fontId="34" fillId="2" borderId="0" xfId="0" applyNumberFormat="1" applyFont="1" applyFill="1"/>
    <xf numFmtId="0" fontId="28" fillId="2" borderId="0" xfId="0" applyFont="1" applyFill="1" applyAlignment="1">
      <alignment horizontal="left"/>
    </xf>
    <xf numFmtId="0" fontId="28" fillId="2" borderId="0" xfId="0" applyFont="1" applyFill="1" applyAlignment="1">
      <alignment wrapText="1"/>
    </xf>
    <xf numFmtId="0" fontId="28" fillId="2" borderId="0" xfId="0" applyFont="1" applyFill="1" applyAlignment="1">
      <alignment horizontal="left" vertical="top" wrapText="1"/>
    </xf>
    <xf numFmtId="0" fontId="28" fillId="2" borderId="0" xfId="0" quotePrefix="1" applyFont="1" applyFill="1"/>
    <xf numFmtId="171" fontId="28" fillId="2" borderId="0" xfId="0" applyNumberFormat="1" applyFont="1" applyFill="1"/>
    <xf numFmtId="0" fontId="33" fillId="2" borderId="0" xfId="3" applyFont="1" applyFill="1" applyAlignment="1"/>
    <xf numFmtId="0" fontId="27" fillId="2" borderId="0" xfId="0" applyFont="1" applyFill="1" applyAlignment="1">
      <alignment horizontal="left" vertical="top"/>
    </xf>
    <xf numFmtId="0" fontId="10" fillId="2" borderId="5" xfId="0" applyFont="1" applyFill="1" applyBorder="1" applyAlignment="1">
      <alignment vertical="center" wrapText="1"/>
    </xf>
    <xf numFmtId="171" fontId="18" fillId="2" borderId="0" xfId="0" applyNumberFormat="1" applyFont="1" applyFill="1" applyAlignment="1">
      <alignment horizontal="left" wrapText="1" indent="2"/>
    </xf>
    <xf numFmtId="171" fontId="18" fillId="2" borderId="0" xfId="0" applyNumberFormat="1" applyFont="1" applyFill="1" applyAlignment="1">
      <alignment horizontal="right"/>
    </xf>
    <xf numFmtId="171" fontId="25" fillId="2" borderId="0" xfId="0" applyNumberFormat="1" applyFont="1" applyFill="1" applyAlignment="1">
      <alignment horizontal="right"/>
    </xf>
    <xf numFmtId="171" fontId="18" fillId="2" borderId="0" xfId="0" applyNumberFormat="1" applyFont="1" applyFill="1" applyAlignment="1">
      <alignment horizontal="left" vertical="center" wrapText="1" indent="2"/>
    </xf>
    <xf numFmtId="167" fontId="23" fillId="2" borderId="0" xfId="0" applyNumberFormat="1" applyFont="1" applyFill="1"/>
    <xf numFmtId="167" fontId="24" fillId="2" borderId="0" xfId="0" applyNumberFormat="1" applyFont="1" applyFill="1"/>
    <xf numFmtId="167" fontId="18" fillId="2" borderId="0" xfId="0" applyNumberFormat="1" applyFont="1" applyFill="1"/>
    <xf numFmtId="170" fontId="18" fillId="2" borderId="0" xfId="0" applyNumberFormat="1" applyFont="1" applyFill="1" applyAlignment="1">
      <alignment horizontal="right" vertical="center" wrapText="1"/>
    </xf>
    <xf numFmtId="168" fontId="9" fillId="2" borderId="0" xfId="0" applyNumberFormat="1" applyFont="1" applyFill="1"/>
    <xf numFmtId="171" fontId="18" fillId="2" borderId="1" xfId="0" applyNumberFormat="1" applyFont="1" applyFill="1" applyBorder="1" applyAlignment="1">
      <alignment wrapText="1"/>
    </xf>
    <xf numFmtId="174" fontId="9" fillId="2" borderId="0" xfId="0" applyNumberFormat="1" applyFont="1" applyFill="1"/>
    <xf numFmtId="0" fontId="28" fillId="2" borderId="0" xfId="0" quotePrefix="1" applyFont="1" applyFill="1" applyAlignment="1">
      <alignment horizontal="left" vertical="top" wrapText="1"/>
    </xf>
    <xf numFmtId="49" fontId="25" fillId="2" borderId="0" xfId="0" applyNumberFormat="1" applyFont="1" applyFill="1" applyAlignment="1">
      <alignment horizontal="right" vertical="center" wrapText="1"/>
    </xf>
    <xf numFmtId="168" fontId="25" fillId="2" borderId="0" xfId="0" applyNumberFormat="1" applyFont="1" applyFill="1" applyAlignment="1">
      <alignment horizontal="right" vertical="center" wrapText="1"/>
    </xf>
    <xf numFmtId="171" fontId="25" fillId="2" borderId="0" xfId="0" applyNumberFormat="1" applyFont="1" applyFill="1" applyAlignment="1">
      <alignment wrapText="1"/>
    </xf>
    <xf numFmtId="0" fontId="28" fillId="2" borderId="0" xfId="0" quotePrefix="1" applyFont="1" applyFill="1" applyAlignment="1">
      <alignment wrapText="1"/>
    </xf>
    <xf numFmtId="171" fontId="18" fillId="2" borderId="0" xfId="0" applyNumberFormat="1" applyFont="1" applyFill="1" applyAlignment="1">
      <alignment vertical="center" wrapText="1"/>
    </xf>
    <xf numFmtId="171" fontId="18" fillId="2" borderId="9" xfId="0" applyNumberFormat="1" applyFont="1" applyFill="1" applyBorder="1" applyAlignment="1">
      <alignment horizontal="left" wrapText="1" indent="2"/>
    </xf>
    <xf numFmtId="171" fontId="18" fillId="2" borderId="3" xfId="0" applyNumberFormat="1" applyFont="1" applyFill="1" applyBorder="1" applyAlignment="1">
      <alignment horizontal="left" wrapText="1" indent="2"/>
    </xf>
    <xf numFmtId="173" fontId="25" fillId="2" borderId="0" xfId="0" applyNumberFormat="1" applyFont="1" applyFill="1" applyAlignment="1">
      <alignment vertical="center"/>
    </xf>
    <xf numFmtId="0" fontId="20" fillId="2" borderId="0" xfId="0" applyFont="1" applyFill="1" applyAlignment="1">
      <alignment horizontal="right" vertical="center"/>
    </xf>
    <xf numFmtId="3" fontId="19" fillId="2" borderId="0" xfId="0" applyNumberFormat="1" applyFont="1" applyFill="1" applyAlignment="1">
      <alignment horizontal="right" vertical="center"/>
    </xf>
    <xf numFmtId="0" fontId="28" fillId="2" borderId="0" xfId="0" applyFont="1" applyFill="1" applyAlignment="1">
      <alignment horizontal="left" wrapText="1"/>
    </xf>
    <xf numFmtId="0" fontId="39" fillId="2" borderId="0" xfId="0" applyFont="1" applyFill="1" applyAlignment="1">
      <alignment vertical="center"/>
    </xf>
    <xf numFmtId="0" fontId="12" fillId="2" borderId="0" xfId="0" applyFont="1" applyFill="1" applyAlignment="1">
      <alignment horizontal="left"/>
    </xf>
    <xf numFmtId="0" fontId="14" fillId="2" borderId="0" xfId="0" applyFont="1" applyFill="1" applyAlignment="1">
      <alignment horizontal="right"/>
    </xf>
    <xf numFmtId="0" fontId="14" fillId="0" borderId="0" xfId="0" applyFont="1"/>
    <xf numFmtId="167" fontId="14" fillId="2" borderId="0" xfId="0" applyNumberFormat="1" applyFont="1" applyFill="1" applyAlignment="1">
      <alignment horizontal="right" vertical="center" wrapText="1"/>
    </xf>
    <xf numFmtId="167" fontId="13" fillId="2" borderId="0" xfId="0" applyNumberFormat="1" applyFont="1" applyFill="1" applyAlignment="1">
      <alignment horizontal="right" vertical="center" wrapText="1"/>
    </xf>
    <xf numFmtId="167" fontId="25" fillId="2" borderId="0" xfId="0" applyNumberFormat="1" applyFont="1" applyFill="1" applyAlignment="1">
      <alignment horizontal="right" vertical="center" wrapText="1"/>
    </xf>
    <xf numFmtId="0" fontId="18" fillId="2" borderId="1" xfId="0" applyFont="1" applyFill="1" applyBorder="1" applyAlignment="1">
      <alignment horizontal="left"/>
    </xf>
    <xf numFmtId="171" fontId="25" fillId="2" borderId="1" xfId="0" applyNumberFormat="1" applyFont="1" applyFill="1" applyBorder="1"/>
    <xf numFmtId="167" fontId="25" fillId="2" borderId="1" xfId="0" applyNumberFormat="1" applyFont="1" applyFill="1" applyBorder="1" applyAlignment="1">
      <alignment horizontal="right" vertical="center" wrapText="1"/>
    </xf>
    <xf numFmtId="0" fontId="14" fillId="2" borderId="0" xfId="0" applyFont="1" applyFill="1"/>
    <xf numFmtId="0" fontId="14" fillId="2" borderId="0" xfId="0" applyFont="1" applyFill="1" applyAlignment="1">
      <alignment horizontal="right" vertical="center" wrapText="1"/>
    </xf>
    <xf numFmtId="0" fontId="12" fillId="2" borderId="0" xfId="0" applyFont="1" applyFill="1" applyAlignment="1">
      <alignment horizontal="right"/>
    </xf>
    <xf numFmtId="0" fontId="28" fillId="2" borderId="0" xfId="0" applyFont="1" applyFill="1" applyAlignment="1">
      <alignment horizontal="right"/>
    </xf>
    <xf numFmtId="0" fontId="13" fillId="2" borderId="6" xfId="0" applyFont="1" applyFill="1" applyBorder="1" applyAlignment="1">
      <alignment horizontal="right" vertical="center"/>
    </xf>
    <xf numFmtId="171" fontId="13" fillId="2" borderId="0" xfId="0" applyNumberFormat="1" applyFont="1" applyFill="1" applyAlignment="1">
      <alignment horizontal="right" vertical="center" wrapText="1"/>
    </xf>
    <xf numFmtId="171" fontId="11" fillId="2" borderId="4" xfId="0" applyNumberFormat="1" applyFont="1" applyFill="1" applyBorder="1" applyAlignment="1">
      <alignment horizontal="center" vertical="center" wrapText="1"/>
    </xf>
    <xf numFmtId="171" fontId="26" fillId="2" borderId="0" xfId="0" applyNumberFormat="1" applyFont="1" applyFill="1" applyAlignment="1">
      <alignment horizontal="right" vertical="center" wrapText="1"/>
    </xf>
    <xf numFmtId="171" fontId="17" fillId="2" borderId="0" xfId="0" applyNumberFormat="1" applyFont="1" applyFill="1" applyAlignment="1">
      <alignment wrapText="1"/>
    </xf>
    <xf numFmtId="171" fontId="18" fillId="2" borderId="0" xfId="0" applyNumberFormat="1" applyFont="1" applyFill="1" applyAlignment="1">
      <alignment horizontal="left" wrapText="1"/>
    </xf>
    <xf numFmtId="170" fontId="12" fillId="2" borderId="0" xfId="0" applyNumberFormat="1" applyFont="1" applyFill="1" applyAlignment="1">
      <alignment horizontal="center" vertical="center"/>
    </xf>
    <xf numFmtId="171" fontId="25" fillId="2" borderId="0" xfId="0" applyNumberFormat="1" applyFont="1" applyFill="1" applyAlignment="1">
      <alignment vertical="center" wrapText="1"/>
    </xf>
    <xf numFmtId="0" fontId="10" fillId="2" borderId="0" xfId="0" applyFont="1" applyFill="1" applyAlignment="1">
      <alignment horizontal="center" vertical="center" wrapText="1"/>
    </xf>
    <xf numFmtId="0" fontId="40" fillId="4" borderId="0" xfId="0" applyFont="1" applyFill="1" applyAlignment="1">
      <alignment horizontal="center" vertical="center"/>
    </xf>
    <xf numFmtId="0" fontId="40" fillId="4" borderId="0" xfId="0" applyFont="1" applyFill="1" applyAlignment="1">
      <alignment vertical="center"/>
    </xf>
    <xf numFmtId="0" fontId="41" fillId="4" borderId="0" xfId="0" applyFont="1" applyFill="1"/>
    <xf numFmtId="0" fontId="40" fillId="4" borderId="0" xfId="0" applyFont="1" applyFill="1" applyAlignment="1">
      <alignment horizontal="center" vertical="center" wrapText="1"/>
    </xf>
    <xf numFmtId="0" fontId="43" fillId="2" borderId="0" xfId="0" applyFont="1" applyFill="1"/>
    <xf numFmtId="171" fontId="11" fillId="5" borderId="4" xfId="0" applyNumberFormat="1" applyFont="1" applyFill="1" applyBorder="1" applyAlignment="1">
      <alignment horizontal="center" vertical="center" wrapText="1"/>
    </xf>
    <xf numFmtId="171" fontId="11" fillId="5" borderId="0" xfId="0" applyNumberFormat="1" applyFont="1" applyFill="1" applyAlignment="1">
      <alignment horizontal="right" vertical="center" wrapText="1"/>
    </xf>
    <xf numFmtId="171" fontId="26" fillId="5" borderId="0" xfId="0" applyNumberFormat="1" applyFont="1" applyFill="1" applyAlignment="1">
      <alignment horizontal="left" vertical="center" wrapText="1"/>
    </xf>
    <xf numFmtId="171" fontId="17" fillId="5" borderId="0" xfId="0" applyNumberFormat="1" applyFont="1" applyFill="1" applyAlignment="1">
      <alignment horizontal="right" vertical="center" wrapText="1"/>
    </xf>
    <xf numFmtId="171" fontId="26" fillId="5" borderId="0" xfId="0" applyNumberFormat="1" applyFont="1" applyFill="1" applyAlignment="1">
      <alignment horizontal="right" vertical="center" wrapText="1"/>
    </xf>
    <xf numFmtId="171" fontId="17" fillId="5" borderId="0" xfId="0" applyNumberFormat="1" applyFont="1" applyFill="1" applyAlignment="1">
      <alignment wrapText="1"/>
    </xf>
    <xf numFmtId="0" fontId="28" fillId="2" borderId="0" xfId="0" quotePrefix="1" applyFont="1" applyFill="1" applyAlignment="1">
      <alignment vertical="top" wrapText="1"/>
    </xf>
    <xf numFmtId="0" fontId="28" fillId="2" borderId="3" xfId="0" quotePrefix="1" applyFont="1" applyFill="1" applyBorder="1" applyAlignment="1">
      <alignment wrapText="1"/>
    </xf>
    <xf numFmtId="0" fontId="28" fillId="2" borderId="0" xfId="0" applyFont="1" applyFill="1" applyAlignment="1">
      <alignment vertical="top" wrapText="1"/>
    </xf>
    <xf numFmtId="1" fontId="40" fillId="4" borderId="1" xfId="0" applyNumberFormat="1" applyFont="1" applyFill="1" applyBorder="1" applyAlignment="1">
      <alignment horizontal="center" vertical="center" wrapText="1"/>
    </xf>
    <xf numFmtId="1" fontId="40" fillId="4" borderId="1" xfId="0" applyNumberFormat="1" applyFont="1" applyFill="1" applyBorder="1" applyAlignment="1">
      <alignment horizontal="right" vertical="center" wrapText="1"/>
    </xf>
    <xf numFmtId="0" fontId="40" fillId="4" borderId="1" xfId="0" applyFont="1" applyFill="1" applyBorder="1" applyAlignment="1">
      <alignment horizontal="right" vertical="center"/>
    </xf>
    <xf numFmtId="1" fontId="13" fillId="5" borderId="0" xfId="0" applyNumberFormat="1" applyFont="1" applyFill="1" applyAlignment="1">
      <alignment horizontal="center" vertical="center" wrapText="1"/>
    </xf>
    <xf numFmtId="170" fontId="11" fillId="5" borderId="0" xfId="0" applyNumberFormat="1" applyFont="1" applyFill="1" applyAlignment="1">
      <alignment horizontal="right"/>
    </xf>
    <xf numFmtId="170" fontId="13" fillId="5" borderId="0" xfId="0" applyNumberFormat="1" applyFont="1" applyFill="1" applyAlignment="1">
      <alignment horizontal="right"/>
    </xf>
    <xf numFmtId="0" fontId="28" fillId="2" borderId="0" xfId="0" applyFont="1" applyFill="1" applyAlignment="1">
      <alignment vertical="top"/>
    </xf>
    <xf numFmtId="0" fontId="33" fillId="2" borderId="0" xfId="3" applyFont="1" applyFill="1" applyAlignment="1">
      <alignment wrapText="1"/>
    </xf>
    <xf numFmtId="170" fontId="11" fillId="5" borderId="0" xfId="0" applyNumberFormat="1" applyFont="1" applyFill="1" applyAlignment="1">
      <alignment horizontal="right" vertical="center" wrapText="1"/>
    </xf>
    <xf numFmtId="170" fontId="13" fillId="5" borderId="0" xfId="0" applyNumberFormat="1" applyFont="1" applyFill="1" applyAlignment="1">
      <alignment horizontal="right" vertical="center" wrapText="1"/>
    </xf>
    <xf numFmtId="1" fontId="40" fillId="4" borderId="0" xfId="0" applyNumberFormat="1" applyFont="1" applyFill="1" applyAlignment="1">
      <alignment horizontal="right" vertical="center"/>
    </xf>
    <xf numFmtId="1" fontId="40" fillId="4" borderId="0" xfId="0" applyNumberFormat="1" applyFont="1" applyFill="1"/>
    <xf numFmtId="1" fontId="40" fillId="4" borderId="5" xfId="0" applyNumberFormat="1" applyFont="1" applyFill="1" applyBorder="1" applyAlignment="1">
      <alignment horizontal="center"/>
    </xf>
    <xf numFmtId="1" fontId="13" fillId="2" borderId="0" xfId="0" applyNumberFormat="1" applyFont="1" applyFill="1" applyAlignment="1">
      <alignment horizontal="right" vertical="center" wrapText="1"/>
    </xf>
    <xf numFmtId="171" fontId="34" fillId="2" borderId="0" xfId="0" applyNumberFormat="1" applyFont="1" applyFill="1"/>
    <xf numFmtId="0" fontId="34" fillId="2" borderId="0" xfId="0" applyFont="1" applyFill="1" applyAlignment="1">
      <alignment vertical="top"/>
    </xf>
    <xf numFmtId="0" fontId="34" fillId="2" borderId="0" xfId="0" applyFont="1" applyFill="1" applyAlignment="1">
      <alignment horizontal="left" vertical="top" wrapText="1"/>
    </xf>
    <xf numFmtId="0" fontId="45" fillId="2" borderId="0" xfId="3" applyFont="1" applyFill="1" applyAlignment="1">
      <alignment wrapText="1"/>
    </xf>
    <xf numFmtId="0" fontId="14" fillId="2" borderId="0" xfId="3" applyFont="1" applyFill="1" applyAlignment="1">
      <alignment horizontal="center" vertical="center"/>
    </xf>
    <xf numFmtId="0" fontId="46" fillId="2" borderId="0" xfId="0" applyFont="1" applyFill="1"/>
    <xf numFmtId="1" fontId="40" fillId="4" borderId="0" xfId="0" applyNumberFormat="1" applyFont="1" applyFill="1" applyAlignment="1">
      <alignment horizontal="center" vertical="center"/>
    </xf>
    <xf numFmtId="170" fontId="13" fillId="5" borderId="0" xfId="2" applyNumberFormat="1" applyFont="1" applyFill="1" applyBorder="1" applyAlignment="1">
      <alignment horizontal="right" vertical="center"/>
    </xf>
    <xf numFmtId="170" fontId="13" fillId="2" borderId="0" xfId="2" applyNumberFormat="1" applyFont="1" applyFill="1" applyBorder="1" applyAlignment="1">
      <alignment horizontal="right" vertical="center"/>
    </xf>
    <xf numFmtId="0" fontId="40" fillId="4" borderId="3" xfId="0" applyFont="1" applyFill="1" applyBorder="1" applyAlignment="1">
      <alignment horizontal="center" vertical="center" wrapText="1"/>
    </xf>
    <xf numFmtId="2" fontId="17" fillId="5" borderId="5" xfId="0" applyNumberFormat="1" applyFont="1" applyFill="1" applyBorder="1" applyAlignment="1">
      <alignment horizontal="left" vertical="center" wrapText="1"/>
    </xf>
    <xf numFmtId="170" fontId="26" fillId="5" borderId="0" xfId="2" applyNumberFormat="1" applyFont="1" applyFill="1" applyBorder="1" applyAlignment="1">
      <alignment horizontal="right" vertical="center"/>
    </xf>
    <xf numFmtId="0" fontId="18" fillId="2" borderId="0" xfId="0" applyFont="1" applyFill="1" applyAlignment="1">
      <alignment horizontal="left" vertical="center" wrapText="1"/>
    </xf>
    <xf numFmtId="170" fontId="25" fillId="2" borderId="0" xfId="2" applyNumberFormat="1" applyFont="1" applyFill="1" applyBorder="1" applyAlignment="1">
      <alignment horizontal="right" vertical="center"/>
    </xf>
    <xf numFmtId="2" fontId="25" fillId="2" borderId="0" xfId="0" applyNumberFormat="1" applyFont="1" applyFill="1" applyAlignment="1">
      <alignment horizontal="left" vertical="center" wrapText="1"/>
    </xf>
    <xf numFmtId="167" fontId="26" fillId="5" borderId="0" xfId="2" applyNumberFormat="1" applyFont="1" applyFill="1" applyBorder="1" applyAlignment="1">
      <alignment horizontal="left" vertical="center" wrapText="1"/>
    </xf>
    <xf numFmtId="0" fontId="18" fillId="2" borderId="0" xfId="0" applyFont="1" applyFill="1" applyAlignment="1">
      <alignment horizontal="left" vertical="center"/>
    </xf>
    <xf numFmtId="2" fontId="25" fillId="2" borderId="0" xfId="0" applyNumberFormat="1" applyFont="1" applyFill="1" applyAlignment="1">
      <alignment horizontal="left" vertical="center"/>
    </xf>
    <xf numFmtId="0" fontId="9" fillId="2" borderId="0" xfId="0" applyFont="1" applyFill="1" applyAlignment="1">
      <alignment horizontal="right" vertical="center"/>
    </xf>
    <xf numFmtId="0" fontId="18" fillId="0" borderId="0" xfId="0" applyFont="1" applyAlignment="1">
      <alignment horizontal="left" vertical="center"/>
    </xf>
    <xf numFmtId="167" fontId="26" fillId="5" borderId="0" xfId="2" applyNumberFormat="1" applyFont="1" applyFill="1" applyBorder="1" applyAlignment="1">
      <alignment horizontal="left" vertical="center"/>
    </xf>
    <xf numFmtId="2" fontId="35" fillId="5" borderId="0" xfId="0" applyNumberFormat="1" applyFont="1" applyFill="1" applyAlignment="1">
      <alignment horizontal="left" vertical="center"/>
    </xf>
    <xf numFmtId="170" fontId="25" fillId="5" borderId="0" xfId="2" applyNumberFormat="1" applyFont="1" applyFill="1" applyBorder="1" applyAlignment="1">
      <alignment horizontal="right" vertical="center"/>
    </xf>
    <xf numFmtId="2" fontId="25" fillId="5" borderId="1" xfId="0" applyNumberFormat="1" applyFont="1" applyFill="1" applyBorder="1" applyAlignment="1">
      <alignment horizontal="left" vertical="center" wrapText="1"/>
    </xf>
    <xf numFmtId="170" fontId="25" fillId="5" borderId="1" xfId="2" applyNumberFormat="1" applyFont="1" applyFill="1" applyBorder="1" applyAlignment="1">
      <alignment horizontal="right" vertical="center"/>
    </xf>
    <xf numFmtId="170" fontId="9" fillId="2" borderId="0" xfId="0" applyNumberFormat="1" applyFont="1" applyFill="1" applyAlignment="1">
      <alignment horizontal="right" vertical="center"/>
    </xf>
    <xf numFmtId="170" fontId="28" fillId="2" borderId="0" xfId="0" applyNumberFormat="1" applyFont="1" applyFill="1" applyAlignment="1">
      <alignment horizontal="right" vertical="center"/>
    </xf>
    <xf numFmtId="0" fontId="9" fillId="2" borderId="0" xfId="0" applyFont="1" applyFill="1" applyAlignment="1">
      <alignment horizontal="center" vertical="center"/>
    </xf>
    <xf numFmtId="2" fontId="11" fillId="5" borderId="0" xfId="0" applyNumberFormat="1" applyFont="1" applyFill="1" applyAlignment="1">
      <alignment horizontal="center" vertical="center"/>
    </xf>
    <xf numFmtId="2" fontId="22" fillId="2" borderId="0" xfId="0" applyNumberFormat="1" applyFont="1" applyFill="1" applyAlignment="1">
      <alignment horizontal="center" vertical="center"/>
    </xf>
    <xf numFmtId="0" fontId="28" fillId="2" borderId="0" xfId="0" applyFont="1" applyFill="1" applyAlignment="1">
      <alignment horizontal="center" vertical="center"/>
    </xf>
    <xf numFmtId="0" fontId="22" fillId="2" borderId="0" xfId="0" applyFont="1" applyFill="1" applyAlignment="1">
      <alignment horizontal="right" vertical="center"/>
    </xf>
    <xf numFmtId="173" fontId="24" fillId="2" borderId="0" xfId="0" applyNumberFormat="1" applyFont="1" applyFill="1" applyAlignment="1">
      <alignment horizontal="right" vertical="center"/>
    </xf>
    <xf numFmtId="0" fontId="28" fillId="2" borderId="0" xfId="0" applyFont="1" applyFill="1" applyAlignment="1">
      <alignment horizontal="right" vertical="center" wrapText="1"/>
    </xf>
    <xf numFmtId="0" fontId="28" fillId="2" borderId="0" xfId="0" applyFont="1" applyFill="1" applyAlignment="1">
      <alignment horizontal="right" vertical="center"/>
    </xf>
    <xf numFmtId="173" fontId="34" fillId="2" borderId="0" xfId="0" applyNumberFormat="1" applyFont="1" applyFill="1" applyAlignment="1">
      <alignment horizontal="right" vertical="center"/>
    </xf>
    <xf numFmtId="0" fontId="45" fillId="2" borderId="0" xfId="3" applyFont="1" applyFill="1" applyAlignment="1">
      <alignment horizontal="right" vertical="center"/>
    </xf>
    <xf numFmtId="0" fontId="33" fillId="2" borderId="0" xfId="3" applyFont="1" applyFill="1" applyAlignment="1">
      <alignment horizontal="right" vertical="center"/>
    </xf>
    <xf numFmtId="0" fontId="28" fillId="2" borderId="0" xfId="0" quotePrefix="1" applyFont="1" applyFill="1" applyAlignment="1">
      <alignment vertical="top"/>
    </xf>
    <xf numFmtId="170" fontId="25" fillId="2" borderId="1" xfId="2" applyNumberFormat="1" applyFont="1" applyFill="1" applyBorder="1" applyAlignment="1">
      <alignment horizontal="right" vertical="center"/>
    </xf>
    <xf numFmtId="0" fontId="25" fillId="2" borderId="0" xfId="0" applyFont="1" applyFill="1" applyAlignment="1">
      <alignment horizontal="right" vertical="center"/>
    </xf>
    <xf numFmtId="3" fontId="25" fillId="2" borderId="0" xfId="0" applyNumberFormat="1" applyFont="1" applyFill="1" applyAlignment="1">
      <alignment horizontal="right" vertical="center"/>
    </xf>
    <xf numFmtId="170"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18" fillId="0" borderId="1" xfId="0" applyFont="1" applyBorder="1" applyAlignment="1">
      <alignment vertical="center"/>
    </xf>
    <xf numFmtId="0" fontId="18" fillId="2" borderId="0" xfId="0" applyFont="1" applyFill="1" applyAlignment="1">
      <alignment vertical="center" wrapText="1"/>
    </xf>
    <xf numFmtId="0" fontId="18" fillId="2" borderId="1" xfId="0" applyFont="1" applyFill="1" applyBorder="1" applyAlignment="1">
      <alignment vertical="center" wrapText="1"/>
    </xf>
    <xf numFmtId="0" fontId="34" fillId="2" borderId="0" xfId="3" applyFont="1" applyFill="1" applyAlignment="1"/>
    <xf numFmtId="0" fontId="34" fillId="2" borderId="0" xfId="3" applyFont="1" applyFill="1" applyAlignment="1">
      <alignment vertical="top" wrapText="1"/>
    </xf>
    <xf numFmtId="0" fontId="34" fillId="2" borderId="0" xfId="3" applyFont="1" applyFill="1" applyAlignment="1">
      <alignment wrapText="1"/>
    </xf>
    <xf numFmtId="0" fontId="26" fillId="2" borderId="1" xfId="0" applyFont="1" applyFill="1" applyBorder="1" applyAlignment="1">
      <alignment horizontal="center" vertical="center"/>
    </xf>
    <xf numFmtId="170" fontId="13" fillId="5" borderId="0" xfId="0" applyNumberFormat="1" applyFont="1" applyFill="1" applyAlignment="1">
      <alignment horizontal="center"/>
    </xf>
    <xf numFmtId="0" fontId="11" fillId="5" borderId="0" xfId="0" applyFont="1" applyFill="1" applyAlignment="1">
      <alignment horizontal="left"/>
    </xf>
    <xf numFmtId="0" fontId="40" fillId="4" borderId="0" xfId="0" applyFont="1" applyFill="1" applyAlignment="1">
      <alignment horizontal="left"/>
    </xf>
    <xf numFmtId="0" fontId="40" fillId="5" borderId="0" xfId="0" applyFont="1" applyFill="1" applyAlignment="1">
      <alignment horizontal="left"/>
    </xf>
    <xf numFmtId="175" fontId="25" fillId="2" borderId="0" xfId="2" applyNumberFormat="1" applyFont="1" applyFill="1" applyBorder="1" applyAlignment="1">
      <alignment horizontal="right" vertical="center"/>
    </xf>
    <xf numFmtId="0" fontId="28" fillId="2" borderId="0" xfId="3" applyFont="1" applyFill="1" applyAlignment="1"/>
    <xf numFmtId="0" fontId="28" fillId="2" borderId="0" xfId="0" quotePrefix="1" applyFont="1" applyFill="1" applyAlignment="1">
      <alignment vertical="center" wrapText="1"/>
    </xf>
    <xf numFmtId="0" fontId="28" fillId="2" borderId="0" xfId="3" applyFont="1" applyFill="1" applyAlignment="1">
      <alignment wrapText="1"/>
    </xf>
    <xf numFmtId="175" fontId="11" fillId="5" borderId="0" xfId="0" applyNumberFormat="1" applyFont="1" applyFill="1" applyAlignment="1">
      <alignment horizontal="right" vertical="center" wrapText="1"/>
    </xf>
    <xf numFmtId="0" fontId="40" fillId="4" borderId="11" xfId="0" applyFont="1" applyFill="1" applyBorder="1" applyAlignment="1">
      <alignment horizontal="right"/>
    </xf>
    <xf numFmtId="170" fontId="13" fillId="5" borderId="0" xfId="1" applyNumberFormat="1" applyFont="1" applyFill="1" applyAlignment="1">
      <alignment horizontal="right" vertical="center" wrapText="1"/>
    </xf>
    <xf numFmtId="0" fontId="28" fillId="2" borderId="0" xfId="0" quotePrefix="1" applyFont="1" applyFill="1" applyAlignment="1">
      <alignment horizontal="left"/>
    </xf>
    <xf numFmtId="171" fontId="11" fillId="2" borderId="0" xfId="0" applyNumberFormat="1" applyFont="1" applyFill="1" applyAlignment="1">
      <alignment horizontal="center" vertical="center" wrapText="1"/>
    </xf>
    <xf numFmtId="167" fontId="9" fillId="2" borderId="0" xfId="0" applyNumberFormat="1" applyFont="1" applyFill="1"/>
    <xf numFmtId="1" fontId="18" fillId="2" borderId="0" xfId="0" applyNumberFormat="1" applyFont="1" applyFill="1" applyAlignment="1">
      <alignment horizontal="right" vertical="center" wrapText="1"/>
    </xf>
    <xf numFmtId="1" fontId="25" fillId="2" borderId="0" xfId="0" applyNumberFormat="1" applyFont="1" applyFill="1" applyAlignment="1">
      <alignment horizontal="right" vertical="center" wrapText="1"/>
    </xf>
    <xf numFmtId="0" fontId="25" fillId="2" borderId="0" xfId="0" applyFont="1" applyFill="1" applyAlignment="1">
      <alignment vertical="center"/>
    </xf>
    <xf numFmtId="0" fontId="25" fillId="2" borderId="0" xfId="0" applyFont="1" applyFill="1" applyAlignment="1">
      <alignment horizontal="right"/>
    </xf>
    <xf numFmtId="167" fontId="25" fillId="2" borderId="0" xfId="0" applyNumberFormat="1" applyFont="1" applyFill="1"/>
    <xf numFmtId="171" fontId="18" fillId="0" borderId="0" xfId="0" applyNumberFormat="1" applyFont="1" applyAlignment="1">
      <alignment horizontal="left" vertical="center" wrapText="1"/>
    </xf>
    <xf numFmtId="2" fontId="18" fillId="2" borderId="0" xfId="0" applyNumberFormat="1" applyFont="1" applyFill="1" applyAlignment="1">
      <alignment horizontal="right" vertical="center" wrapText="1"/>
    </xf>
    <xf numFmtId="0" fontId="12" fillId="2" borderId="0" xfId="0" applyFont="1" applyFill="1" applyAlignment="1">
      <alignment vertical="center" wrapText="1"/>
    </xf>
    <xf numFmtId="1" fontId="12" fillId="2" borderId="0" xfId="0" applyNumberFormat="1" applyFont="1" applyFill="1" applyAlignment="1">
      <alignment horizontal="right" vertical="center" wrapText="1"/>
    </xf>
    <xf numFmtId="1" fontId="14" fillId="2" borderId="0" xfId="0" applyNumberFormat="1" applyFont="1" applyFill="1" applyAlignment="1">
      <alignment horizontal="right" vertical="center" wrapText="1"/>
    </xf>
    <xf numFmtId="0" fontId="27" fillId="2" borderId="0" xfId="0" applyFont="1" applyFill="1" applyAlignment="1">
      <alignment wrapText="1"/>
    </xf>
    <xf numFmtId="0" fontId="34" fillId="2" borderId="0" xfId="0" quotePrefix="1" applyFont="1" applyFill="1" applyAlignment="1">
      <alignment horizontal="left"/>
    </xf>
    <xf numFmtId="0" fontId="28" fillId="2" borderId="0" xfId="0" quotePrefix="1" applyFont="1" applyFill="1" applyAlignment="1">
      <alignment horizontal="left" wrapText="1"/>
    </xf>
    <xf numFmtId="0" fontId="34" fillId="2" borderId="0" xfId="0" applyFont="1" applyFill="1" applyAlignment="1">
      <alignment wrapText="1"/>
    </xf>
    <xf numFmtId="0" fontId="47" fillId="2" borderId="0" xfId="3" applyFont="1" applyFill="1" applyAlignment="1"/>
    <xf numFmtId="0" fontId="48" fillId="2" borderId="0" xfId="3" applyFont="1" applyFill="1" applyAlignment="1"/>
    <xf numFmtId="167" fontId="11" fillId="5" borderId="0" xfId="0" applyNumberFormat="1" applyFont="1" applyFill="1" applyAlignment="1">
      <alignment horizontal="left" vertical="center" wrapText="1"/>
    </xf>
    <xf numFmtId="167" fontId="11" fillId="5" borderId="0" xfId="0" applyNumberFormat="1" applyFont="1" applyFill="1" applyAlignment="1">
      <alignment horizontal="right" vertical="center" wrapText="1"/>
    </xf>
    <xf numFmtId="167" fontId="13" fillId="5" borderId="0" xfId="0" applyNumberFormat="1" applyFont="1" applyFill="1" applyAlignment="1">
      <alignment horizontal="right" vertical="center" wrapText="1"/>
    </xf>
    <xf numFmtId="167" fontId="11" fillId="2" borderId="0" xfId="0" applyNumberFormat="1" applyFont="1" applyFill="1" applyAlignment="1">
      <alignment horizontal="left" vertical="center" wrapText="1"/>
    </xf>
    <xf numFmtId="167" fontId="11" fillId="2" borderId="0" xfId="0" applyNumberFormat="1" applyFont="1" applyFill="1" applyAlignment="1">
      <alignment horizontal="right" vertical="center" wrapText="1"/>
    </xf>
    <xf numFmtId="0" fontId="17" fillId="5" borderId="0" xfId="0" applyFont="1" applyFill="1" applyAlignment="1">
      <alignment wrapText="1"/>
    </xf>
    <xf numFmtId="167" fontId="17" fillId="5" borderId="0" xfId="0" applyNumberFormat="1" applyFont="1" applyFill="1" applyAlignment="1">
      <alignment horizontal="right" vertical="center" wrapText="1"/>
    </xf>
    <xf numFmtId="167" fontId="26" fillId="5" borderId="0" xfId="0" applyNumberFormat="1" applyFont="1" applyFill="1" applyAlignment="1">
      <alignment horizontal="right" vertical="center" wrapText="1"/>
    </xf>
    <xf numFmtId="167" fontId="17" fillId="2" borderId="0" xfId="0" applyNumberFormat="1" applyFont="1" applyFill="1" applyAlignment="1">
      <alignment horizontal="right" vertical="center" wrapText="1"/>
    </xf>
    <xf numFmtId="167" fontId="27" fillId="2" borderId="0" xfId="0" applyNumberFormat="1" applyFont="1" applyFill="1" applyAlignment="1">
      <alignment horizontal="right" vertical="center" wrapText="1"/>
    </xf>
    <xf numFmtId="1" fontId="27" fillId="2" borderId="0" xfId="0" applyNumberFormat="1" applyFont="1" applyFill="1" applyAlignment="1">
      <alignment horizontal="right" vertical="center" wrapText="1"/>
    </xf>
    <xf numFmtId="167" fontId="49" fillId="2" borderId="0" xfId="0" applyNumberFormat="1" applyFont="1" applyFill="1" applyAlignment="1">
      <alignment horizontal="right" vertical="center" wrapText="1"/>
    </xf>
    <xf numFmtId="0" fontId="49" fillId="2" borderId="0" xfId="0" applyFont="1" applyFill="1" applyAlignment="1">
      <alignment horizontal="right"/>
    </xf>
    <xf numFmtId="0" fontId="49" fillId="2" borderId="0" xfId="0" applyFont="1" applyFill="1"/>
    <xf numFmtId="0" fontId="40" fillId="4" borderId="5" xfId="0" applyFont="1" applyFill="1" applyBorder="1" applyAlignment="1">
      <alignment horizontal="right"/>
    </xf>
    <xf numFmtId="175" fontId="17" fillId="5" borderId="0" xfId="0" applyNumberFormat="1" applyFont="1" applyFill="1" applyAlignment="1">
      <alignment horizontal="right" vertical="center" wrapText="1"/>
    </xf>
    <xf numFmtId="0" fontId="46" fillId="2" borderId="0" xfId="3" applyFont="1" applyFill="1" applyAlignment="1">
      <alignment horizontal="center"/>
    </xf>
    <xf numFmtId="2" fontId="25" fillId="6" borderId="0" xfId="0" applyNumberFormat="1" applyFont="1" applyFill="1" applyAlignment="1">
      <alignment horizontal="left" vertical="center"/>
    </xf>
    <xf numFmtId="170" fontId="25" fillId="6" borderId="0" xfId="2" applyNumberFormat="1" applyFont="1" applyFill="1" applyBorder="1" applyAlignment="1">
      <alignment horizontal="right" vertical="center"/>
    </xf>
    <xf numFmtId="0" fontId="12" fillId="2" borderId="1" xfId="0" applyFont="1" applyFill="1" applyBorder="1"/>
    <xf numFmtId="170" fontId="11" fillId="2" borderId="0" xfId="0" applyNumberFormat="1" applyFont="1" applyFill="1" applyAlignment="1">
      <alignment horizontal="right" vertical="center" wrapText="1"/>
    </xf>
    <xf numFmtId="0" fontId="40" fillId="2" borderId="0" xfId="0" applyFont="1" applyFill="1"/>
    <xf numFmtId="0" fontId="13" fillId="5" borderId="0" xfId="0" applyFont="1" applyFill="1" applyAlignment="1">
      <alignment horizontal="left"/>
    </xf>
    <xf numFmtId="0" fontId="12" fillId="2" borderId="1" xfId="0" applyFont="1" applyFill="1" applyBorder="1" applyAlignment="1">
      <alignment horizontal="left"/>
    </xf>
    <xf numFmtId="167" fontId="26" fillId="2" borderId="0" xfId="0" applyNumberFormat="1" applyFont="1" applyFill="1" applyAlignment="1">
      <alignment horizontal="right" vertical="center" wrapText="1"/>
    </xf>
    <xf numFmtId="0" fontId="40" fillId="4" borderId="5" xfId="0" applyFont="1" applyFill="1" applyBorder="1" applyAlignment="1">
      <alignment horizontal="center" vertical="center"/>
    </xf>
    <xf numFmtId="2" fontId="40" fillId="4" borderId="0" xfId="0" applyNumberFormat="1" applyFont="1" applyFill="1" applyAlignment="1">
      <alignment horizontal="center" vertical="center" wrapText="1"/>
    </xf>
    <xf numFmtId="170" fontId="25" fillId="2" borderId="1" xfId="0" applyNumberFormat="1" applyFont="1" applyFill="1" applyBorder="1" applyAlignment="1">
      <alignment horizontal="center" vertical="center"/>
    </xf>
    <xf numFmtId="166" fontId="25" fillId="2" borderId="1" xfId="0" applyNumberFormat="1" applyFont="1" applyFill="1" applyBorder="1" applyAlignment="1">
      <alignment horizontal="center" vertical="center"/>
    </xf>
    <xf numFmtId="0" fontId="9" fillId="2" borderId="1" xfId="0" applyFont="1" applyFill="1" applyBorder="1"/>
    <xf numFmtId="165" fontId="25" fillId="2" borderId="1" xfId="0" applyNumberFormat="1" applyFont="1" applyFill="1" applyBorder="1" applyAlignment="1">
      <alignment horizontal="center"/>
    </xf>
    <xf numFmtId="166" fontId="12" fillId="2" borderId="1" xfId="0" applyNumberFormat="1" applyFont="1" applyFill="1" applyBorder="1" applyAlignment="1">
      <alignment horizontal="center" vertical="center"/>
    </xf>
    <xf numFmtId="172" fontId="25" fillId="2" borderId="0" xfId="0" applyNumberFormat="1" applyFont="1" applyFill="1" applyAlignment="1">
      <alignment horizontal="center"/>
    </xf>
    <xf numFmtId="172" fontId="25" fillId="2" borderId="1" xfId="0" applyNumberFormat="1" applyFont="1" applyFill="1" applyBorder="1" applyAlignment="1">
      <alignment horizontal="center"/>
    </xf>
    <xf numFmtId="0" fontId="2" fillId="2" borderId="0" xfId="3" applyFill="1"/>
    <xf numFmtId="0" fontId="40" fillId="4" borderId="12" xfId="0" applyFont="1" applyFill="1" applyBorder="1" applyAlignment="1">
      <alignment horizontal="center" vertical="center"/>
    </xf>
    <xf numFmtId="171" fontId="11" fillId="5" borderId="3" xfId="0" applyNumberFormat="1" applyFont="1" applyFill="1" applyBorder="1" applyAlignment="1">
      <alignment horizontal="right" vertical="center" wrapText="1"/>
    </xf>
    <xf numFmtId="2" fontId="17" fillId="5" borderId="0" xfId="0" applyNumberFormat="1" applyFont="1" applyFill="1" applyAlignment="1">
      <alignment horizontal="left" vertical="center" wrapText="1"/>
    </xf>
    <xf numFmtId="0" fontId="9" fillId="2" borderId="0" xfId="0" applyFont="1" applyFill="1" applyAlignment="1">
      <alignment horizontal="left" vertical="center"/>
    </xf>
    <xf numFmtId="170" fontId="25" fillId="2" borderId="0" xfId="2" quotePrefix="1" applyNumberFormat="1" applyFont="1" applyFill="1" applyBorder="1" applyAlignment="1">
      <alignment horizontal="right" vertical="center"/>
    </xf>
    <xf numFmtId="0" fontId="40" fillId="4" borderId="5" xfId="0" applyFont="1" applyFill="1" applyBorder="1" applyAlignment="1">
      <alignment horizontal="center"/>
    </xf>
    <xf numFmtId="0" fontId="40" fillId="4" borderId="0" xfId="0" applyFont="1" applyFill="1" applyAlignment="1">
      <alignment horizontal="center"/>
    </xf>
    <xf numFmtId="0" fontId="50" fillId="2" borderId="0" xfId="0" applyFont="1" applyFill="1" applyAlignment="1">
      <alignment horizontal="center" vertical="center"/>
    </xf>
    <xf numFmtId="171" fontId="40" fillId="4" borderId="0" xfId="0" applyNumberFormat="1" applyFont="1" applyFill="1" applyAlignment="1">
      <alignment horizontal="center"/>
    </xf>
    <xf numFmtId="0" fontId="18" fillId="7" borderId="0" xfId="0" applyFont="1" applyFill="1" applyAlignment="1">
      <alignment vertical="center" wrapText="1"/>
    </xf>
    <xf numFmtId="170" fontId="18" fillId="7" borderId="0" xfId="0" applyNumberFormat="1" applyFont="1" applyFill="1" applyAlignment="1">
      <alignment horizontal="right" vertical="center"/>
    </xf>
    <xf numFmtId="0" fontId="18" fillId="7" borderId="0" xfId="0" applyFont="1" applyFill="1" applyAlignment="1">
      <alignment horizontal="right" vertical="center"/>
    </xf>
    <xf numFmtId="3" fontId="25" fillId="7" borderId="0" xfId="0" applyNumberFormat="1" applyFont="1" applyFill="1" applyAlignment="1">
      <alignment horizontal="right" vertical="center"/>
    </xf>
    <xf numFmtId="3" fontId="18" fillId="2" borderId="0" xfId="0" applyNumberFormat="1" applyFont="1" applyFill="1"/>
    <xf numFmtId="1" fontId="40" fillId="4" borderId="3" xfId="0" applyNumberFormat="1" applyFont="1" applyFill="1" applyBorder="1" applyAlignment="1">
      <alignment horizontal="right" vertical="center"/>
    </xf>
    <xf numFmtId="0" fontId="28" fillId="2" borderId="10" xfId="0" applyFont="1" applyFill="1" applyBorder="1"/>
    <xf numFmtId="1" fontId="40" fillId="4" borderId="13" xfId="0" applyNumberFormat="1" applyFont="1" applyFill="1" applyBorder="1" applyAlignment="1">
      <alignment horizontal="center"/>
    </xf>
    <xf numFmtId="0" fontId="40" fillId="4" borderId="13" xfId="0" applyFont="1" applyFill="1" applyBorder="1" applyAlignment="1">
      <alignment horizontal="right"/>
    </xf>
    <xf numFmtId="0" fontId="12" fillId="2" borderId="10" xfId="0" applyFont="1" applyFill="1" applyBorder="1"/>
    <xf numFmtId="0" fontId="40" fillId="4" borderId="11" xfId="0" applyFont="1" applyFill="1" applyBorder="1" applyAlignment="1">
      <alignment horizontal="center" vertical="center"/>
    </xf>
    <xf numFmtId="0" fontId="13" fillId="2" borderId="0" xfId="0" applyFont="1" applyFill="1" applyAlignment="1">
      <alignment horizontal="right" vertical="center"/>
    </xf>
    <xf numFmtId="2" fontId="27" fillId="5" borderId="0" xfId="0" applyNumberFormat="1" applyFont="1" applyFill="1" applyAlignment="1">
      <alignment horizontal="center" vertical="center" wrapText="1"/>
    </xf>
    <xf numFmtId="0" fontId="46" fillId="2" borderId="0" xfId="3" applyFont="1" applyFill="1" applyAlignment="1">
      <alignment horizontal="center"/>
    </xf>
    <xf numFmtId="0" fontId="44" fillId="4" borderId="0" xfId="0" applyFont="1" applyFill="1" applyAlignment="1">
      <alignment horizontal="center" vertical="center"/>
    </xf>
    <xf numFmtId="0" fontId="46" fillId="0" borderId="0" xfId="3" applyFont="1" applyFill="1" applyAlignment="1">
      <alignment horizontal="center"/>
    </xf>
    <xf numFmtId="0" fontId="40" fillId="4" borderId="0" xfId="0" applyFont="1" applyFill="1" applyAlignment="1">
      <alignment horizontal="center" vertical="center"/>
    </xf>
    <xf numFmtId="0" fontId="10" fillId="2" borderId="0" xfId="0" applyFont="1" applyFill="1" applyAlignment="1">
      <alignment horizontal="center" vertical="center" wrapText="1"/>
    </xf>
    <xf numFmtId="0" fontId="40" fillId="4" borderId="5" xfId="0" applyFont="1" applyFill="1" applyBorder="1" applyAlignment="1">
      <alignment horizontal="center" vertical="center" wrapText="1"/>
    </xf>
    <xf numFmtId="0" fontId="40" fillId="4" borderId="7"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4" borderId="12" xfId="0" applyFont="1" applyFill="1" applyBorder="1" applyAlignment="1">
      <alignment horizontal="center" wrapText="1"/>
    </xf>
    <xf numFmtId="0" fontId="40" fillId="4" borderId="5" xfId="0" applyFont="1" applyFill="1" applyBorder="1" applyAlignment="1">
      <alignment horizontal="center" wrapText="1"/>
    </xf>
    <xf numFmtId="1" fontId="40" fillId="4" borderId="5" xfId="0" applyNumberFormat="1" applyFont="1" applyFill="1" applyBorder="1" applyAlignment="1">
      <alignment horizontal="center" vertical="center"/>
    </xf>
    <xf numFmtId="2" fontId="40" fillId="4" borderId="0" xfId="0" applyNumberFormat="1" applyFont="1" applyFill="1" applyAlignment="1">
      <alignment horizontal="center" vertical="center" wrapText="1"/>
    </xf>
    <xf numFmtId="0" fontId="28" fillId="2" borderId="0" xfId="0" applyFont="1" applyFill="1" applyAlignment="1">
      <alignment horizontal="right" vertical="center" wrapText="1"/>
    </xf>
    <xf numFmtId="0" fontId="10" fillId="2" borderId="0" xfId="0" applyFont="1" applyFill="1" applyAlignment="1">
      <alignment horizontal="center" vertical="center"/>
    </xf>
    <xf numFmtId="0" fontId="14" fillId="2" borderId="0" xfId="3" applyFont="1" applyFill="1" applyAlignment="1">
      <alignment horizontal="center" vertical="center"/>
    </xf>
    <xf numFmtId="0" fontId="28" fillId="2" borderId="10" xfId="0" applyFont="1" applyFill="1" applyBorder="1" applyAlignment="1">
      <alignment horizontal="left" wrapText="1"/>
    </xf>
    <xf numFmtId="0" fontId="28" fillId="2" borderId="0" xfId="0" applyFont="1" applyFill="1" applyAlignment="1">
      <alignment horizontal="left" vertical="top" wrapText="1"/>
    </xf>
    <xf numFmtId="0" fontId="34" fillId="2" borderId="0" xfId="3" applyFont="1" applyFill="1" applyAlignment="1">
      <alignment horizontal="left"/>
    </xf>
    <xf numFmtId="171" fontId="40" fillId="4" borderId="5" xfId="0" applyNumberFormat="1" applyFont="1" applyFill="1" applyBorder="1" applyAlignment="1">
      <alignment horizontal="center"/>
    </xf>
    <xf numFmtId="171" fontId="10" fillId="2" borderId="0" xfId="0" applyNumberFormat="1" applyFont="1" applyFill="1" applyAlignment="1">
      <alignment horizontal="center" vertical="center" wrapText="1"/>
    </xf>
    <xf numFmtId="165" fontId="37" fillId="5" borderId="0" xfId="0" applyNumberFormat="1" applyFont="1" applyFill="1" applyAlignment="1">
      <alignment horizontal="left" vertical="center" wrapText="1"/>
    </xf>
    <xf numFmtId="0" fontId="40" fillId="4" borderId="0" xfId="0" applyFont="1" applyFill="1" applyAlignment="1">
      <alignment horizontal="center" vertical="center" wrapText="1"/>
    </xf>
    <xf numFmtId="0" fontId="28" fillId="2" borderId="0" xfId="0" quotePrefix="1" applyFont="1" applyFill="1" applyAlignment="1">
      <alignment horizontal="left"/>
    </xf>
    <xf numFmtId="0" fontId="34" fillId="2" borderId="0" xfId="3" applyFont="1" applyFill="1" applyAlignment="1">
      <alignment horizontal="left" wrapText="1"/>
    </xf>
    <xf numFmtId="0" fontId="40" fillId="4" borderId="5" xfId="0" applyFont="1" applyFill="1" applyBorder="1" applyAlignment="1">
      <alignment horizontal="center"/>
    </xf>
    <xf numFmtId="0" fontId="13" fillId="2"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0" fillId="4" borderId="5" xfId="0" applyFont="1" applyFill="1" applyBorder="1" applyAlignment="1">
      <alignment horizontal="center" vertical="center"/>
    </xf>
    <xf numFmtId="0" fontId="40" fillId="4" borderId="0" xfId="0" applyFont="1" applyFill="1" applyAlignment="1">
      <alignment horizontal="center"/>
    </xf>
    <xf numFmtId="0" fontId="28" fillId="2" borderId="0" xfId="0" quotePrefix="1" applyFont="1" applyFill="1" applyAlignment="1">
      <alignment horizontal="left" wrapText="1"/>
    </xf>
    <xf numFmtId="0" fontId="50" fillId="2" borderId="0" xfId="0" applyFont="1" applyFill="1" applyAlignment="1">
      <alignment horizontal="center" vertical="center"/>
    </xf>
  </cellXfs>
  <cellStyles count="22">
    <cellStyle name="Comma_!TABLE48" xfId="6" xr:uid="{00000000-0005-0000-0000-000000000000}"/>
    <cellStyle name="Hipervínculo" xfId="3" builtinId="8"/>
    <cellStyle name="Millares" xfId="2" builtinId="3"/>
    <cellStyle name="Millares 13" xfId="7" xr:uid="{00000000-0005-0000-0000-000003000000}"/>
    <cellStyle name="Millares 2" xfId="8" xr:uid="{00000000-0005-0000-0000-000004000000}"/>
    <cellStyle name="Millares 3" xfId="9" xr:uid="{00000000-0005-0000-0000-000005000000}"/>
    <cellStyle name="Millares 4" xfId="10" xr:uid="{00000000-0005-0000-0000-000006000000}"/>
    <cellStyle name="Millares 4 2" xfId="11" xr:uid="{00000000-0005-0000-0000-000007000000}"/>
    <cellStyle name="Millares 5" xfId="12" xr:uid="{00000000-0005-0000-0000-000008000000}"/>
    <cellStyle name="Millares 8" xfId="13" xr:uid="{00000000-0005-0000-0000-000009000000}"/>
    <cellStyle name="Moneda 2" xfId="14" xr:uid="{00000000-0005-0000-0000-00000A000000}"/>
    <cellStyle name="Neutral 2" xfId="15" xr:uid="{00000000-0005-0000-0000-00000B000000}"/>
    <cellStyle name="Normal" xfId="0" builtinId="0"/>
    <cellStyle name="Normal 2" xfId="4" xr:uid="{00000000-0005-0000-0000-00000D000000}"/>
    <cellStyle name="Normal 2 2" xfId="16" xr:uid="{00000000-0005-0000-0000-00000E000000}"/>
    <cellStyle name="Normal 3" xfId="17" xr:uid="{00000000-0005-0000-0000-00000F000000}"/>
    <cellStyle name="Normal 3 2" xfId="5" xr:uid="{00000000-0005-0000-0000-000010000000}"/>
    <cellStyle name="Normal 3_1.3. Países" xfId="18" xr:uid="{00000000-0005-0000-0000-000011000000}"/>
    <cellStyle name="Normal 4" xfId="19" xr:uid="{00000000-0005-0000-0000-000012000000}"/>
    <cellStyle name="Porcentaje" xfId="1" builtinId="5"/>
    <cellStyle name="Porcentaje 2" xfId="20" xr:uid="{00000000-0005-0000-0000-000014000000}"/>
    <cellStyle name="Total 2" xfId="21" xr:uid="{00000000-0005-0000-0000-000015000000}"/>
  </cellStyles>
  <dxfs count="513">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75" formatCode="\-\-"/>
    </dxf>
    <dxf>
      <numFmt numFmtId="1" formatCode="0"/>
    </dxf>
    <dxf>
      <numFmt numFmtId="175" formatCode="\-\-"/>
    </dxf>
    <dxf>
      <numFmt numFmtId="1" formatCode="0"/>
    </dxf>
    <dxf>
      <numFmt numFmtId="1" formatCode="0"/>
    </dxf>
    <dxf>
      <numFmt numFmtId="175" formatCode="\-\-"/>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fill>
        <patternFill>
          <bgColor theme="5" tint="0.59996337778862885"/>
        </patternFill>
      </fill>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75" formatCode="\-\-"/>
    </dxf>
    <dxf>
      <numFmt numFmtId="1" formatCode="0"/>
    </dxf>
    <dxf>
      <numFmt numFmtId="175" formatCode="\-\-"/>
    </dxf>
    <dxf>
      <numFmt numFmtId="175" formatCode="\-\-"/>
    </dxf>
    <dxf>
      <numFmt numFmtId="1" formatCode="0"/>
    </dxf>
    <dxf>
      <numFmt numFmtId="1" formatCode="0"/>
    </dxf>
    <dxf>
      <numFmt numFmtId="175" formatCode="\-\-"/>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75" formatCode="\-\-"/>
    </dxf>
    <dxf>
      <numFmt numFmtId="1" formatCode="0"/>
    </dxf>
    <dxf>
      <numFmt numFmtId="175" formatCode="\-\-"/>
    </dxf>
    <dxf>
      <numFmt numFmtId="1" formatCode="0"/>
    </dxf>
    <dxf>
      <numFmt numFmtId="1" formatCode="0"/>
    </dxf>
    <dxf>
      <numFmt numFmtId="175" formatCode="\-\-"/>
    </dxf>
    <dxf>
      <numFmt numFmtId="175" formatCode="\-\-"/>
    </dxf>
    <dxf>
      <numFmt numFmtId="1" formatCode="0"/>
    </dxf>
    <dxf>
      <numFmt numFmtId="1" formatCode="0"/>
    </dxf>
    <dxf>
      <numFmt numFmtId="175" formatCode="\-\-"/>
    </dxf>
    <dxf>
      <numFmt numFmtId="1" formatCode="0"/>
    </dxf>
    <dxf>
      <numFmt numFmtId="1" formatCode="0"/>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numFmt numFmtId="1" formatCode="0"/>
    </dxf>
    <dxf>
      <numFmt numFmtId="1" formatCode="0"/>
    </dxf>
    <dxf>
      <numFmt numFmtId="175" formatCode="\-\-"/>
    </dxf>
    <dxf>
      <numFmt numFmtId="1" formatCode="0"/>
    </dxf>
    <dxf>
      <numFmt numFmtId="1" formatCode="0"/>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numFmt numFmtId="1" formatCode="0"/>
    </dxf>
    <dxf>
      <numFmt numFmtId="1" formatCode="0"/>
    </dxf>
    <dxf>
      <numFmt numFmtId="175" formatCode="\-\-"/>
    </dxf>
    <dxf>
      <numFmt numFmtId="1" formatCode="0"/>
    </dxf>
    <dxf>
      <numFmt numFmtId="1" formatCode="0"/>
    </dxf>
    <dxf>
      <numFmt numFmtId="1" formatCode="0"/>
    </dxf>
    <dxf>
      <numFmt numFmtId="1" formatCode="0"/>
    </dxf>
    <dxf>
      <numFmt numFmtId="1" formatCode="0"/>
    </dxf>
    <dxf>
      <numFmt numFmtId="175" formatCode="\-\-"/>
    </dxf>
    <dxf>
      <numFmt numFmtId="1" formatCode="0"/>
    </dxf>
    <dxf>
      <numFmt numFmtId="1" formatCode="0"/>
    </dxf>
    <dxf>
      <numFmt numFmtId="1" formatCode="0"/>
    </dxf>
    <dxf>
      <numFmt numFmtId="1" formatCode="0"/>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numFmt numFmtId="1" formatCode="0"/>
    </dxf>
    <dxf>
      <numFmt numFmtId="1" formatCode="0"/>
    </dxf>
    <dxf>
      <numFmt numFmtId="1" formatCode="0"/>
    </dxf>
    <dxf>
      <numFmt numFmtId="175" formatCode="\-\-"/>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numFmt numFmtId="1" formatCode="0"/>
    </dxf>
    <dxf>
      <numFmt numFmtId="1" formatCode="0"/>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numFmt numFmtId="1" formatCode="0"/>
    </dxf>
    <dxf>
      <numFmt numFmtId="1" formatCode="0"/>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numFmt numFmtId="1" formatCode="0"/>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75" formatCode="\-\-"/>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font>
        <color rgb="FF9C0006"/>
      </font>
      <numFmt numFmtId="176" formatCode="\-"/>
      <fill>
        <patternFill patternType="none">
          <bgColor auto="1"/>
        </patternFill>
      </fill>
    </dxf>
  </dxfs>
  <tableStyles count="0" defaultTableStyle="TableStyleMedium2" defaultPivotStyle="PivotStyleLight16"/>
  <colors>
    <mruColors>
      <color rgb="FFD4C19C"/>
      <color rgb="FF9D2449"/>
      <color rgb="FFA0A0A0"/>
      <color rgb="FFAAAAAA"/>
      <color rgb="FFF0F0F0"/>
      <color rgb="FFD7D7D7"/>
      <color rgb="FFBEBEBE"/>
      <color rgb="FFD2D2D2"/>
      <color rgb="FFC8C8C8"/>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495300</xdr:colOff>
      <xdr:row>1</xdr:row>
      <xdr:rowOff>180975</xdr:rowOff>
    </xdr:from>
    <xdr:to>
      <xdr:col>11</xdr:col>
      <xdr:colOff>66675</xdr:colOff>
      <xdr:row>5</xdr:row>
      <xdr:rowOff>38100</xdr:rowOff>
    </xdr:to>
    <xdr:pic>
      <xdr:nvPicPr>
        <xdr:cNvPr id="2" name="Imagen 1" descr="Logotipo&#10;&#10;Descripción generada automáticamente">
          <a:extLst>
            <a:ext uri="{FF2B5EF4-FFF2-40B4-BE49-F238E27FC236}">
              <a16:creationId xmlns:a16="http://schemas.microsoft.com/office/drawing/2014/main" id="{7C33C4CB-0F90-445F-AF56-33335A6479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4210050" y="180975"/>
          <a:ext cx="4905375" cy="7715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1</xdr:col>
      <xdr:colOff>4191006</xdr:colOff>
      <xdr:row>1</xdr:row>
      <xdr:rowOff>590550</xdr:rowOff>
    </xdr:to>
    <xdr:pic>
      <xdr:nvPicPr>
        <xdr:cNvPr id="2" name="Imagen 1" descr="Logotipo&#10;&#10;Descripción generada automáticamente">
          <a:extLst>
            <a:ext uri="{FF2B5EF4-FFF2-40B4-BE49-F238E27FC236}">
              <a16:creationId xmlns:a16="http://schemas.microsoft.com/office/drawing/2014/main" id="{967678AF-6F0B-4292-B96C-BB8D55D22F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0" y="142875"/>
          <a:ext cx="4286256"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123826</xdr:colOff>
      <xdr:row>0</xdr:row>
      <xdr:rowOff>209550</xdr:rowOff>
    </xdr:from>
    <xdr:to>
      <xdr:col>6</xdr:col>
      <xdr:colOff>619126</xdr:colOff>
      <xdr:row>1</xdr:row>
      <xdr:rowOff>613151</xdr:rowOff>
    </xdr:to>
    <xdr:pic>
      <xdr:nvPicPr>
        <xdr:cNvPr id="3" name="Imagen 2" descr="Logotipo&#10;&#10;Descripción generada automáticamente">
          <a:extLst>
            <a:ext uri="{FF2B5EF4-FFF2-40B4-BE49-F238E27FC236}">
              <a16:creationId xmlns:a16="http://schemas.microsoft.com/office/drawing/2014/main" id="{C47C36EE-D064-4AE7-8F73-6C2D82C186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1076326" y="209550"/>
          <a:ext cx="4019550" cy="632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19050</xdr:rowOff>
    </xdr:from>
    <xdr:to>
      <xdr:col>1</xdr:col>
      <xdr:colOff>5000625</xdr:colOff>
      <xdr:row>3</xdr:row>
      <xdr:rowOff>47625</xdr:rowOff>
    </xdr:to>
    <xdr:pic>
      <xdr:nvPicPr>
        <xdr:cNvPr id="6" name="Imagen 5" descr="Logotipo&#10;&#10;Descripción generada automáticamente">
          <a:extLst>
            <a:ext uri="{FF2B5EF4-FFF2-40B4-BE49-F238E27FC236}">
              <a16:creationId xmlns:a16="http://schemas.microsoft.com/office/drawing/2014/main" id="{9F528BA3-16B8-4EB4-BA77-B837827D545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85750" y="19050"/>
          <a:ext cx="4905375" cy="771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175046</xdr:rowOff>
    </xdr:from>
    <xdr:to>
      <xdr:col>3</xdr:col>
      <xdr:colOff>638175</xdr:colOff>
      <xdr:row>1</xdr:row>
      <xdr:rowOff>786980</xdr:rowOff>
    </xdr:to>
    <xdr:pic>
      <xdr:nvPicPr>
        <xdr:cNvPr id="5" name="Imagen 4" descr="Logotipo&#10;&#10;Descripción generada automáticamente">
          <a:extLst>
            <a:ext uri="{FF2B5EF4-FFF2-40B4-BE49-F238E27FC236}">
              <a16:creationId xmlns:a16="http://schemas.microsoft.com/office/drawing/2014/main" id="{B40B03E0-E929-451A-BAB5-D3F777F4AD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0" y="175046"/>
          <a:ext cx="3876675" cy="6119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176213</xdr:rowOff>
    </xdr:from>
    <xdr:to>
      <xdr:col>2</xdr:col>
      <xdr:colOff>3457575</xdr:colOff>
      <xdr:row>4</xdr:row>
      <xdr:rowOff>125814</xdr:rowOff>
    </xdr:to>
    <xdr:pic>
      <xdr:nvPicPr>
        <xdr:cNvPr id="2" name="Imagen 1" descr="Logotipo&#10;&#10;Descripción generada automáticamente">
          <a:extLst>
            <a:ext uri="{FF2B5EF4-FFF2-40B4-BE49-F238E27FC236}">
              <a16:creationId xmlns:a16="http://schemas.microsoft.com/office/drawing/2014/main" id="{64CFC4F7-2AD1-47DD-834B-5A70148C77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85725" y="176213"/>
          <a:ext cx="4524375" cy="7116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0</xdr:row>
      <xdr:rowOff>85725</xdr:rowOff>
    </xdr:from>
    <xdr:to>
      <xdr:col>2</xdr:col>
      <xdr:colOff>4191000</xdr:colOff>
      <xdr:row>1</xdr:row>
      <xdr:rowOff>676275</xdr:rowOff>
    </xdr:to>
    <xdr:pic>
      <xdr:nvPicPr>
        <xdr:cNvPr id="3" name="Imagen 2" descr="Logotipo&#10;&#10;Descripción generada automáticamente">
          <a:extLst>
            <a:ext uri="{FF2B5EF4-FFF2-40B4-BE49-F238E27FC236}">
              <a16:creationId xmlns:a16="http://schemas.microsoft.com/office/drawing/2014/main" id="{8D7129FB-9506-45EB-B75A-D89EF648F2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76225" y="85725"/>
          <a:ext cx="4905375" cy="771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200025</xdr:rowOff>
    </xdr:from>
    <xdr:to>
      <xdr:col>3</xdr:col>
      <xdr:colOff>3771900</xdr:colOff>
      <xdr:row>3</xdr:row>
      <xdr:rowOff>200025</xdr:rowOff>
    </xdr:to>
    <xdr:pic>
      <xdr:nvPicPr>
        <xdr:cNvPr id="3" name="Imagen 2" descr="Logotipo&#10;&#10;Descripción generada automáticamente">
          <a:extLst>
            <a:ext uri="{FF2B5EF4-FFF2-40B4-BE49-F238E27FC236}">
              <a16:creationId xmlns:a16="http://schemas.microsoft.com/office/drawing/2014/main" id="{A54EC540-8BEC-403E-9BC3-5D0D3B1B43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8575" y="200025"/>
          <a:ext cx="4905375" cy="771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38094</xdr:colOff>
      <xdr:row>0</xdr:row>
      <xdr:rowOff>180975</xdr:rowOff>
    </xdr:from>
    <xdr:to>
      <xdr:col>1</xdr:col>
      <xdr:colOff>4076700</xdr:colOff>
      <xdr:row>1</xdr:row>
      <xdr:rowOff>628650</xdr:rowOff>
    </xdr:to>
    <xdr:pic>
      <xdr:nvPicPr>
        <xdr:cNvPr id="3" name="Imagen 2" descr="Logotipo&#10;&#10;Descripción generada automáticamente">
          <a:extLst>
            <a:ext uri="{FF2B5EF4-FFF2-40B4-BE49-F238E27FC236}">
              <a16:creationId xmlns:a16="http://schemas.microsoft.com/office/drawing/2014/main" id="{E55B3F81-6C40-4F32-A9DF-5EB244E12E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38094" y="180975"/>
          <a:ext cx="4286256" cy="685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15871</xdr:colOff>
      <xdr:row>0</xdr:row>
      <xdr:rowOff>66675</xdr:rowOff>
    </xdr:from>
    <xdr:to>
      <xdr:col>1</xdr:col>
      <xdr:colOff>4915955</xdr:colOff>
      <xdr:row>1</xdr:row>
      <xdr:rowOff>609600</xdr:rowOff>
    </xdr:to>
    <xdr:pic>
      <xdr:nvPicPr>
        <xdr:cNvPr id="2" name="Imagen 1" descr="Logotipo&#10;&#10;Descripción generada automáticamente">
          <a:extLst>
            <a:ext uri="{FF2B5EF4-FFF2-40B4-BE49-F238E27FC236}">
              <a16:creationId xmlns:a16="http://schemas.microsoft.com/office/drawing/2014/main" id="{FEF09B83-4264-4B4A-B8E6-5062136F01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168271" y="66675"/>
          <a:ext cx="4900084" cy="7715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https://travel.state.gov/content/travel/en/legal/visa-law0/visa-statistics/annual-reports.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vel.state.gov/content/dam/visas/Statistics/AnnualReports/FY2022AnnualReport/FY22_TableIII.pdf" TargetMode="External"/><Relationship Id="rId1" Type="http://schemas.openxmlformats.org/officeDocument/2006/relationships/hyperlink" Target="https://travel.state.gov/content/travel/en/legal/visa-law0/visa-statistics/annual-reports.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travel.state.gov/content/travel/en/legal/visa-law0/visa-statistics/annual-reports.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travel.state.gov/content/travel/en/legal/visa-law0/visa-statistics/annual-reports.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travel.state.gov/content/travel/en/legal/visa-law0/visa-statistics/annual-reports.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travel.state.gov/content/travel/en/legal/visa-law0/visa-statistics/annual-reports.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travel.state.gov/content/travel/en/legal/visa-law0/visa-statistics/annual-reports.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travel.state.gov/content/travel/en/legal/visa-law0/visa-statistics/annual-reports.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travel.state.gov/content/travel/en/legal/visa-law0/visa-statistics/annual-repor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A2" workbookViewId="0">
      <selection activeCell="C7" sqref="C7:N7"/>
    </sheetView>
  </sheetViews>
  <sheetFormatPr baseColWidth="10" defaultColWidth="0" defaultRowHeight="18.75" zeroHeight="1"/>
  <cols>
    <col min="1" max="2" width="4.28515625" style="1" customWidth="1"/>
    <col min="3" max="3" width="35.7109375" style="162" customWidth="1"/>
    <col min="4" max="13" width="11.42578125" style="162" customWidth="1"/>
    <col min="14" max="14" width="35.7109375" style="162" customWidth="1"/>
    <col min="15" max="16" width="4.28515625" style="1" customWidth="1"/>
    <col min="17" max="16384" width="11.42578125" style="1" hidden="1"/>
  </cols>
  <sheetData>
    <row r="1" spans="3:14" ht="18" hidden="1">
      <c r="C1" s="1"/>
      <c r="D1" s="1"/>
      <c r="E1" s="1"/>
      <c r="F1" s="1"/>
      <c r="G1" s="1"/>
      <c r="H1" s="1"/>
      <c r="I1" s="1"/>
      <c r="J1" s="1"/>
      <c r="K1" s="1"/>
      <c r="L1" s="1"/>
      <c r="M1" s="1"/>
      <c r="N1" s="1"/>
    </row>
    <row r="2" spans="3:14" ht="18">
      <c r="C2" s="1"/>
      <c r="D2" s="1"/>
      <c r="E2" s="1"/>
      <c r="F2" s="1"/>
      <c r="G2" s="1"/>
      <c r="H2" s="1"/>
      <c r="I2" s="1"/>
      <c r="J2" s="1"/>
      <c r="K2" s="1"/>
      <c r="L2" s="1"/>
      <c r="M2" s="1"/>
      <c r="N2" s="1"/>
    </row>
    <row r="3" spans="3:14" ht="18">
      <c r="C3" s="1"/>
      <c r="D3" s="1"/>
      <c r="E3" s="1"/>
      <c r="F3" s="1"/>
      <c r="G3" s="1"/>
      <c r="H3" s="1"/>
      <c r="I3" s="1"/>
      <c r="J3" s="1"/>
      <c r="K3" s="1"/>
      <c r="L3" s="1"/>
      <c r="M3" s="1"/>
      <c r="N3" s="1"/>
    </row>
    <row r="4" spans="3:14" ht="18">
      <c r="C4" s="1"/>
      <c r="D4" s="1"/>
      <c r="E4" s="1"/>
      <c r="F4" s="1"/>
      <c r="G4" s="1"/>
      <c r="H4" s="1"/>
      <c r="I4" s="1"/>
      <c r="J4" s="1"/>
      <c r="K4" s="1"/>
      <c r="L4" s="1"/>
      <c r="M4" s="1"/>
      <c r="N4" s="1"/>
    </row>
    <row r="5" spans="3:14" ht="18">
      <c r="C5" s="1"/>
      <c r="D5" s="1"/>
      <c r="E5" s="1"/>
      <c r="F5" s="1"/>
      <c r="G5" s="1"/>
      <c r="H5" s="1"/>
      <c r="I5" s="1"/>
      <c r="J5" s="1"/>
      <c r="K5" s="1"/>
      <c r="L5" s="1"/>
      <c r="M5" s="1"/>
      <c r="N5" s="1"/>
    </row>
    <row r="6" spans="3:14" ht="18">
      <c r="C6" s="1"/>
      <c r="D6" s="1"/>
      <c r="E6" s="1"/>
      <c r="F6" s="1"/>
      <c r="G6" s="1"/>
      <c r="H6" s="1"/>
      <c r="I6" s="1"/>
      <c r="J6" s="1"/>
      <c r="K6" s="1"/>
      <c r="L6" s="1"/>
      <c r="M6" s="1"/>
      <c r="N6" s="1"/>
    </row>
    <row r="7" spans="3:14" s="133" customFormat="1" ht="48.75" customHeight="1">
      <c r="C7" s="296" t="s">
        <v>521</v>
      </c>
      <c r="D7" s="296"/>
      <c r="E7" s="296"/>
      <c r="F7" s="296"/>
      <c r="G7" s="296"/>
      <c r="H7" s="296"/>
      <c r="I7" s="296"/>
      <c r="J7" s="296"/>
      <c r="K7" s="296"/>
      <c r="L7" s="296"/>
      <c r="M7" s="296"/>
      <c r="N7" s="296"/>
    </row>
    <row r="8" spans="3:14" ht="18">
      <c r="C8" s="1"/>
      <c r="D8" s="1"/>
      <c r="E8" s="1"/>
      <c r="F8" s="1"/>
      <c r="G8" s="1"/>
      <c r="H8" s="1"/>
      <c r="I8" s="1"/>
      <c r="J8" s="1"/>
      <c r="K8" s="1"/>
      <c r="L8" s="1"/>
      <c r="M8" s="1"/>
      <c r="N8" s="1"/>
    </row>
    <row r="9" spans="3:14" ht="22.5" customHeight="1">
      <c r="C9" s="295" t="s">
        <v>566</v>
      </c>
      <c r="D9" s="295"/>
      <c r="E9" s="295"/>
      <c r="F9" s="295"/>
      <c r="G9" s="295"/>
      <c r="H9" s="295"/>
      <c r="I9" s="295"/>
      <c r="J9" s="295"/>
      <c r="K9" s="295"/>
      <c r="L9" s="295"/>
      <c r="M9" s="295"/>
      <c r="N9" s="295"/>
    </row>
    <row r="10" spans="3:14" ht="7.5" customHeight="1"/>
    <row r="11" spans="3:14" ht="22.5" customHeight="1">
      <c r="C11" s="295" t="s">
        <v>568</v>
      </c>
      <c r="D11" s="295"/>
      <c r="E11" s="295"/>
      <c r="F11" s="295"/>
      <c r="G11" s="295"/>
      <c r="H11" s="295"/>
      <c r="I11" s="295"/>
      <c r="J11" s="295"/>
      <c r="K11" s="295"/>
      <c r="L11" s="295"/>
      <c r="M11" s="295"/>
      <c r="N11" s="295"/>
    </row>
    <row r="12" spans="3:14" ht="7.5" customHeight="1"/>
    <row r="13" spans="3:14" ht="22.5" customHeight="1">
      <c r="C13" s="295" t="s">
        <v>886</v>
      </c>
      <c r="D13" s="295"/>
      <c r="E13" s="295"/>
      <c r="F13" s="295"/>
      <c r="G13" s="295"/>
      <c r="H13" s="295"/>
      <c r="I13" s="295"/>
      <c r="J13" s="295"/>
      <c r="K13" s="295"/>
      <c r="L13" s="295"/>
      <c r="M13" s="295"/>
      <c r="N13" s="295"/>
    </row>
    <row r="14" spans="3:14" ht="7.5" customHeight="1"/>
    <row r="15" spans="3:14" ht="22.5" customHeight="1">
      <c r="C15" s="295" t="s">
        <v>853</v>
      </c>
      <c r="D15" s="295"/>
      <c r="E15" s="295"/>
      <c r="F15" s="295"/>
      <c r="G15" s="295"/>
      <c r="H15" s="295"/>
      <c r="I15" s="295"/>
      <c r="J15" s="295"/>
      <c r="K15" s="295"/>
      <c r="L15" s="295"/>
      <c r="M15" s="295"/>
      <c r="N15" s="295"/>
    </row>
    <row r="16" spans="3:14" ht="7.5" customHeight="1"/>
    <row r="17" spans="3:14" ht="22.5" customHeight="1">
      <c r="C17" s="297" t="s">
        <v>855</v>
      </c>
      <c r="D17" s="297"/>
      <c r="E17" s="297"/>
      <c r="F17" s="297"/>
      <c r="G17" s="297"/>
      <c r="H17" s="297"/>
      <c r="I17" s="297"/>
      <c r="J17" s="297"/>
      <c r="K17" s="297"/>
      <c r="L17" s="297"/>
      <c r="M17" s="297"/>
      <c r="N17" s="297"/>
    </row>
    <row r="18" spans="3:14" ht="7.5" customHeight="1"/>
    <row r="19" spans="3:14" ht="22.5" customHeight="1">
      <c r="C19" s="295" t="s">
        <v>856</v>
      </c>
      <c r="D19" s="295"/>
      <c r="E19" s="295"/>
      <c r="F19" s="295"/>
      <c r="G19" s="295"/>
      <c r="H19" s="295"/>
      <c r="I19" s="295"/>
      <c r="J19" s="295"/>
      <c r="K19" s="295"/>
      <c r="L19" s="295"/>
      <c r="M19" s="295"/>
      <c r="N19" s="295"/>
    </row>
    <row r="20" spans="3:14" ht="7.5" customHeight="1"/>
    <row r="21" spans="3:14" ht="22.5" customHeight="1">
      <c r="C21" s="295" t="s">
        <v>857</v>
      </c>
      <c r="D21" s="295"/>
      <c r="E21" s="295"/>
      <c r="F21" s="295"/>
      <c r="G21" s="295"/>
      <c r="H21" s="295"/>
      <c r="I21" s="295"/>
      <c r="J21" s="295"/>
      <c r="K21" s="295"/>
      <c r="L21" s="295"/>
      <c r="M21" s="295"/>
      <c r="N21" s="295"/>
    </row>
    <row r="22" spans="3:14" ht="7.5" customHeight="1"/>
    <row r="23" spans="3:14" ht="22.5" customHeight="1">
      <c r="C23" s="295" t="s">
        <v>858</v>
      </c>
      <c r="D23" s="295"/>
      <c r="E23" s="295"/>
      <c r="F23" s="295"/>
      <c r="G23" s="295"/>
      <c r="H23" s="295"/>
      <c r="I23" s="295"/>
      <c r="J23" s="295"/>
      <c r="K23" s="295"/>
      <c r="L23" s="295"/>
      <c r="M23" s="295"/>
      <c r="N23" s="295"/>
    </row>
    <row r="24" spans="3:14" ht="7.5" customHeight="1">
      <c r="C24" s="254"/>
      <c r="D24" s="254"/>
      <c r="E24" s="254"/>
      <c r="F24" s="254"/>
      <c r="G24" s="254"/>
      <c r="H24" s="254"/>
      <c r="I24" s="254"/>
      <c r="J24" s="254"/>
      <c r="K24" s="254"/>
      <c r="L24" s="254"/>
      <c r="M24" s="254"/>
      <c r="N24" s="254"/>
    </row>
    <row r="25" spans="3:14" ht="22.5" customHeight="1">
      <c r="C25" s="295" t="s">
        <v>887</v>
      </c>
      <c r="D25" s="295"/>
      <c r="E25" s="295"/>
      <c r="F25" s="295"/>
      <c r="G25" s="295"/>
      <c r="H25" s="295"/>
      <c r="I25" s="295"/>
      <c r="J25" s="295"/>
      <c r="K25" s="295"/>
      <c r="L25" s="295"/>
      <c r="M25" s="295"/>
      <c r="N25" s="295"/>
    </row>
    <row r="26" spans="3:14" ht="7.5" customHeight="1"/>
    <row r="27" spans="3:14" ht="18.75" hidden="1" customHeight="1"/>
  </sheetData>
  <mergeCells count="10">
    <mergeCell ref="C25:N25"/>
    <mergeCell ref="C19:N19"/>
    <mergeCell ref="C21:N21"/>
    <mergeCell ref="C23:N23"/>
    <mergeCell ref="C7:N7"/>
    <mergeCell ref="C9:N9"/>
    <mergeCell ref="C11:N11"/>
    <mergeCell ref="C13:N13"/>
    <mergeCell ref="C15:N15"/>
    <mergeCell ref="C17:N17"/>
  </mergeCells>
  <hyperlinks>
    <hyperlink ref="C9:N9" location="'V.1. Totalvisas'!A1" display="V.1. Visas emitidas por autoridades de EE. UU. en sus oficinas consulares según condición migratoria, 1997–2019" xr:uid="{00000000-0004-0000-0000-000000000000}"/>
    <hyperlink ref="C11:N11" location="'V.2. Totalvisasinmig'!A1" display="V.2. Visas de inmigrante emitidas por autoridades de EE.UU. por categoría o clase, 1996-2019" xr:uid="{00000000-0004-0000-0000-000001000000}"/>
    <hyperlink ref="C13:N13" location="'V.3. Visasporpaísycondmig'!A1" display="V.3. Visas emitidas por autoridades de EE.UU. en sus oficinas consulares según país y condición migratoria 2000, 2005, 2010, 2015-2019" xr:uid="{00000000-0004-0000-0000-000002000000}"/>
    <hyperlink ref="C15:N15" location="'V.4. Totalvisasnoinmigcat'!A1" display="V.4. Visas de no inmigrante emitidas por autoridades de EE.UU. en sus oficinas consulares por categoría o clase, 1997-2019" xr:uid="{00000000-0004-0000-0000-000003000000}"/>
    <hyperlink ref="C19:N19" location="'V.6. Totalvisasnoinmigmx'!A1" display="V.6. Visas de no inmigrante emitidas a ciudadanos mexicanos por autoridades de EE.UU. en sus oficinas consulares por categoría o clase, 1997-2019" xr:uid="{00000000-0004-0000-0000-000004000000}"/>
    <hyperlink ref="C21:N21" location="'V.7. Principalescategoinmi'!A1" display="V.7. Principales categorías de visas para inmigrantes emitidas por el gobierno de EE.UU., a nivel mundial y México, 1996 -2019" xr:uid="{00000000-0004-0000-0000-000005000000}"/>
    <hyperlink ref="C23:N23" location="'V.8. InmigranteMx'!A1" display="V.8. Visas de inmigrante emitidas por autoridades de EE.UU. para mexicanos por categoría o clase, 2000-2019" xr:uid="{00000000-0004-0000-0000-000006000000}"/>
    <hyperlink ref="C25:N25" location="'V.9. Principalescategonoinmig'!A1" display="V.9. Principales categorías de visas para inmigrantes emitidas por el gobierno de EE.UU., a nivel mundial y México, 1996 -2021" xr:uid="{00000000-0004-0000-0000-000007000000}"/>
    <hyperlink ref="C17:N17" location="'V.5. Principalesclasenoinmig'!A1" display="V.5. Visas de no inmigrante emitidas por autoridades de EE.UU. en sus oficinas consulares por tipo de visa y ciudadanía mexicana, 1997-2021" xr:uid="{00000000-0004-0000-0000-000008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workbookViewId="0">
      <pane xSplit="2" ySplit="4" topLeftCell="F5" activePane="bottomRight" state="frozen"/>
      <selection pane="topRight" activeCell="C1" sqref="C1"/>
      <selection pane="bottomLeft" activeCell="A5" sqref="A5"/>
      <selection pane="bottomRight" activeCell="G8" sqref="G8"/>
    </sheetView>
  </sheetViews>
  <sheetFormatPr baseColWidth="10" defaultColWidth="0" defaultRowHeight="15"/>
  <cols>
    <col min="1" max="1" width="1.42578125" style="50" customWidth="1"/>
    <col min="2" max="2" width="63.5703125" style="50" customWidth="1"/>
    <col min="3" max="30" width="11.42578125" style="50" customWidth="1"/>
    <col min="31" max="31" width="2.85546875" style="50" customWidth="1"/>
    <col min="32" max="16384" width="11.42578125" style="50" hidden="1"/>
  </cols>
  <sheetData>
    <row r="1" spans="2:30" ht="18.75" customHeight="1"/>
    <row r="2" spans="2:30" ht="63.75" customHeight="1">
      <c r="C2" s="327" t="s">
        <v>887</v>
      </c>
      <c r="D2" s="327"/>
      <c r="E2" s="327"/>
      <c r="F2" s="327"/>
      <c r="G2" s="327"/>
      <c r="H2" s="327"/>
      <c r="I2" s="327"/>
      <c r="J2" s="327"/>
      <c r="K2" s="327"/>
      <c r="L2" s="327"/>
      <c r="M2" s="327"/>
      <c r="N2" s="327"/>
      <c r="O2" s="327"/>
      <c r="P2" s="327"/>
      <c r="Q2" s="327"/>
      <c r="R2" s="327"/>
      <c r="S2" s="327"/>
      <c r="T2" s="327"/>
      <c r="U2" s="327"/>
      <c r="V2" s="327"/>
      <c r="W2" s="327"/>
      <c r="X2" s="327"/>
      <c r="Y2" s="327"/>
      <c r="Z2" s="327"/>
      <c r="AA2" s="327"/>
      <c r="AB2" s="280"/>
      <c r="AC2" s="280"/>
    </row>
    <row r="3" spans="2:30">
      <c r="B3" s="316" t="s">
        <v>506</v>
      </c>
      <c r="C3" s="324" t="s">
        <v>27</v>
      </c>
      <c r="D3" s="324"/>
      <c r="E3" s="324"/>
      <c r="F3" s="324"/>
      <c r="G3" s="324"/>
      <c r="H3" s="324"/>
      <c r="I3" s="324"/>
      <c r="J3" s="324"/>
      <c r="K3" s="324"/>
      <c r="L3" s="324"/>
      <c r="M3" s="324"/>
      <c r="N3" s="324"/>
      <c r="O3" s="324"/>
      <c r="P3" s="324"/>
      <c r="Q3" s="324"/>
      <c r="R3" s="324"/>
      <c r="S3" s="324"/>
      <c r="T3" s="324"/>
      <c r="U3" s="324"/>
      <c r="V3" s="324"/>
      <c r="W3" s="324"/>
      <c r="X3" s="324"/>
      <c r="Y3" s="324"/>
      <c r="Z3" s="324"/>
      <c r="AA3" s="324"/>
      <c r="AB3" s="129"/>
      <c r="AC3" s="129"/>
      <c r="AD3" s="309" t="s">
        <v>524</v>
      </c>
    </row>
    <row r="4" spans="2:30">
      <c r="B4" s="323"/>
      <c r="C4" s="217">
        <v>1997</v>
      </c>
      <c r="D4" s="217">
        <v>1998</v>
      </c>
      <c r="E4" s="217">
        <v>1999</v>
      </c>
      <c r="F4" s="217">
        <v>2000</v>
      </c>
      <c r="G4" s="217">
        <v>2001</v>
      </c>
      <c r="H4" s="217">
        <v>2002</v>
      </c>
      <c r="I4" s="217">
        <v>2003</v>
      </c>
      <c r="J4" s="217">
        <v>2004</v>
      </c>
      <c r="K4" s="217">
        <v>2005</v>
      </c>
      <c r="L4" s="217">
        <v>2006</v>
      </c>
      <c r="M4" s="217">
        <v>2007</v>
      </c>
      <c r="N4" s="217">
        <v>2008</v>
      </c>
      <c r="O4" s="217">
        <v>2009</v>
      </c>
      <c r="P4" s="217">
        <v>2010</v>
      </c>
      <c r="Q4" s="217">
        <v>2011</v>
      </c>
      <c r="R4" s="217">
        <v>2012</v>
      </c>
      <c r="S4" s="217">
        <v>2013</v>
      </c>
      <c r="T4" s="217">
        <v>2014</v>
      </c>
      <c r="U4" s="217">
        <v>2015</v>
      </c>
      <c r="V4" s="217">
        <v>2016</v>
      </c>
      <c r="W4" s="217">
        <v>2017</v>
      </c>
      <c r="X4" s="217">
        <v>2018</v>
      </c>
      <c r="Y4" s="217">
        <v>2019</v>
      </c>
      <c r="Z4" s="217">
        <v>2020</v>
      </c>
      <c r="AA4" s="217">
        <v>2021</v>
      </c>
      <c r="AB4" s="217">
        <v>2022</v>
      </c>
      <c r="AC4" s="217">
        <v>2023</v>
      </c>
      <c r="AD4" s="309"/>
    </row>
    <row r="5" spans="2:30" ht="3" customHeight="1">
      <c r="B5" s="107"/>
      <c r="C5" s="108"/>
      <c r="D5" s="108"/>
      <c r="E5" s="108"/>
      <c r="F5" s="108"/>
      <c r="G5" s="108"/>
      <c r="H5" s="108"/>
      <c r="I5" s="108"/>
      <c r="J5" s="108"/>
      <c r="K5" s="108"/>
      <c r="L5" s="108"/>
      <c r="M5" s="108"/>
      <c r="N5" s="108"/>
      <c r="O5" s="108"/>
      <c r="P5" s="108"/>
      <c r="Q5" s="108"/>
      <c r="R5" s="108"/>
      <c r="S5" s="108"/>
      <c r="T5" s="108"/>
      <c r="U5" s="108"/>
      <c r="V5" s="108"/>
      <c r="W5" s="108"/>
      <c r="X5" s="116"/>
      <c r="AD5" s="309"/>
    </row>
    <row r="6" spans="2:30">
      <c r="B6" s="209" t="s">
        <v>507</v>
      </c>
      <c r="C6" s="244">
        <f>SUM(C8:C15)</f>
        <v>5929343</v>
      </c>
      <c r="D6" s="244">
        <f t="shared" ref="D6:AC6" si="0">SUM(D8:D15)</f>
        <v>5787499</v>
      </c>
      <c r="E6" s="244">
        <f t="shared" si="0"/>
        <v>6181710</v>
      </c>
      <c r="F6" s="244">
        <f t="shared" si="0"/>
        <v>7131819</v>
      </c>
      <c r="G6" s="244">
        <f t="shared" si="0"/>
        <v>7318529</v>
      </c>
      <c r="H6" s="244">
        <f t="shared" si="0"/>
        <v>5761038</v>
      </c>
      <c r="I6" s="244">
        <f t="shared" si="0"/>
        <v>4877003</v>
      </c>
      <c r="J6" s="244">
        <f t="shared" si="0"/>
        <v>5048044</v>
      </c>
      <c r="K6" s="244">
        <f t="shared" si="0"/>
        <v>5388951</v>
      </c>
      <c r="L6" s="244">
        <f t="shared" si="0"/>
        <v>5836730</v>
      </c>
      <c r="M6" s="244">
        <f t="shared" si="0"/>
        <v>6444285</v>
      </c>
      <c r="N6" s="244">
        <f t="shared" si="0"/>
        <v>6603076</v>
      </c>
      <c r="O6" s="244">
        <f t="shared" si="0"/>
        <v>5804182</v>
      </c>
      <c r="P6" s="244">
        <f t="shared" si="0"/>
        <v>6422751</v>
      </c>
      <c r="Q6" s="244">
        <f t="shared" si="0"/>
        <v>7507939</v>
      </c>
      <c r="R6" s="244">
        <f t="shared" si="0"/>
        <v>8927090</v>
      </c>
      <c r="S6" s="244">
        <f t="shared" si="0"/>
        <v>9164349</v>
      </c>
      <c r="T6" s="244">
        <f t="shared" si="0"/>
        <v>9932480</v>
      </c>
      <c r="U6" s="244">
        <f t="shared" si="0"/>
        <v>10891745.24</v>
      </c>
      <c r="V6" s="244">
        <f t="shared" si="0"/>
        <v>10381491</v>
      </c>
      <c r="W6" s="244">
        <f t="shared" si="0"/>
        <v>9681913</v>
      </c>
      <c r="X6" s="244">
        <f t="shared" si="0"/>
        <v>9028026</v>
      </c>
      <c r="Y6" s="244">
        <f t="shared" si="0"/>
        <v>8742068</v>
      </c>
      <c r="Z6" s="244">
        <f t="shared" si="0"/>
        <v>4013210</v>
      </c>
      <c r="AA6" s="244">
        <f t="shared" si="0"/>
        <v>2792083</v>
      </c>
      <c r="AB6" s="244">
        <f t="shared" si="0"/>
        <v>6815120</v>
      </c>
      <c r="AC6" s="244">
        <f t="shared" si="0"/>
        <v>10438327</v>
      </c>
      <c r="AD6" s="309"/>
    </row>
    <row r="7" spans="2:30" ht="3" customHeight="1">
      <c r="B7" s="107"/>
      <c r="C7" s="112"/>
      <c r="D7" s="112"/>
      <c r="E7" s="112"/>
      <c r="F7" s="112"/>
      <c r="G7" s="112"/>
      <c r="H7" s="112"/>
      <c r="I7" s="112"/>
      <c r="J7" s="112"/>
      <c r="K7" s="112"/>
      <c r="L7" s="112"/>
      <c r="M7" s="112"/>
      <c r="N7" s="112"/>
      <c r="O7" s="112"/>
      <c r="P7" s="112"/>
      <c r="Q7" s="112"/>
      <c r="R7" s="112"/>
      <c r="S7" s="112"/>
      <c r="T7" s="112"/>
      <c r="U7" s="112"/>
      <c r="V7" s="112"/>
      <c r="W7" s="112"/>
      <c r="X7" s="262"/>
      <c r="Y7" s="112"/>
      <c r="Z7" s="38"/>
      <c r="AA7" s="38"/>
      <c r="AB7" s="38"/>
      <c r="AC7" s="38"/>
    </row>
    <row r="8" spans="2:30">
      <c r="B8" s="107" t="s">
        <v>557</v>
      </c>
      <c r="C8" s="54">
        <v>324820</v>
      </c>
      <c r="D8" s="54">
        <v>361778</v>
      </c>
      <c r="E8" s="54">
        <v>431996</v>
      </c>
      <c r="F8" s="54">
        <v>512222</v>
      </c>
      <c r="G8" s="54">
        <v>580065</v>
      </c>
      <c r="H8" s="54">
        <v>516468</v>
      </c>
      <c r="I8" s="54">
        <v>501668</v>
      </c>
      <c r="J8" s="54">
        <v>565009</v>
      </c>
      <c r="K8" s="54">
        <v>558864</v>
      </c>
      <c r="L8" s="54">
        <v>628474</v>
      </c>
      <c r="M8" s="54">
        <v>708369</v>
      </c>
      <c r="N8" s="54">
        <v>655858</v>
      </c>
      <c r="O8" s="54">
        <v>515660</v>
      </c>
      <c r="P8" s="54">
        <v>543443</v>
      </c>
      <c r="Q8" s="54">
        <v>577817</v>
      </c>
      <c r="R8" s="54">
        <v>601660</v>
      </c>
      <c r="S8" s="54">
        <v>671170</v>
      </c>
      <c r="T8" s="54">
        <v>731911</v>
      </c>
      <c r="U8" s="54">
        <v>807212</v>
      </c>
      <c r="V8" s="54">
        <v>882692</v>
      </c>
      <c r="W8" s="54">
        <v>911357</v>
      </c>
      <c r="X8" s="54">
        <v>924979</v>
      </c>
      <c r="Y8" s="54">
        <v>964628</v>
      </c>
      <c r="Z8" s="54">
        <v>634468</v>
      </c>
      <c r="AA8" s="54">
        <v>638505</v>
      </c>
      <c r="AB8" s="54">
        <v>1115032</v>
      </c>
      <c r="AC8" s="54">
        <v>1277144</v>
      </c>
    </row>
    <row r="9" spans="2:30">
      <c r="B9" s="107" t="s">
        <v>550</v>
      </c>
      <c r="C9" s="54">
        <v>295941</v>
      </c>
      <c r="D9" s="54">
        <v>280382</v>
      </c>
      <c r="E9" s="54">
        <v>292012</v>
      </c>
      <c r="F9" s="54">
        <v>315409</v>
      </c>
      <c r="G9" s="54">
        <v>325175</v>
      </c>
      <c r="H9" s="54">
        <v>260811</v>
      </c>
      <c r="I9" s="54">
        <v>239881</v>
      </c>
      <c r="J9" s="54">
        <v>242719</v>
      </c>
      <c r="K9" s="54">
        <v>261968</v>
      </c>
      <c r="L9" s="54">
        <v>302042</v>
      </c>
      <c r="M9" s="54">
        <v>329988</v>
      </c>
      <c r="N9" s="54">
        <v>375177</v>
      </c>
      <c r="O9" s="54">
        <v>363305</v>
      </c>
      <c r="P9" s="54">
        <v>420753</v>
      </c>
      <c r="Q9" s="54">
        <v>486505</v>
      </c>
      <c r="R9" s="54">
        <v>526108</v>
      </c>
      <c r="S9" s="54">
        <v>575956</v>
      </c>
      <c r="T9" s="54">
        <v>639914</v>
      </c>
      <c r="U9" s="54">
        <v>689390.24</v>
      </c>
      <c r="V9" s="54">
        <v>512908</v>
      </c>
      <c r="W9" s="54">
        <v>430990</v>
      </c>
      <c r="X9" s="54">
        <v>399262</v>
      </c>
      <c r="Y9" s="54">
        <v>398357</v>
      </c>
      <c r="Z9" s="54">
        <v>125252</v>
      </c>
      <c r="AA9" s="54">
        <v>382432</v>
      </c>
      <c r="AB9" s="54">
        <v>442531</v>
      </c>
      <c r="AC9" s="54">
        <v>478509</v>
      </c>
    </row>
    <row r="10" spans="2:30">
      <c r="B10" s="107" t="s">
        <v>551</v>
      </c>
      <c r="C10" s="54">
        <v>213687</v>
      </c>
      <c r="D10" s="54">
        <v>225628</v>
      </c>
      <c r="E10" s="54">
        <v>245743</v>
      </c>
      <c r="F10" s="54">
        <v>273959</v>
      </c>
      <c r="G10" s="54">
        <v>38189</v>
      </c>
      <c r="H10" s="54">
        <v>286380</v>
      </c>
      <c r="I10" s="54">
        <v>283662</v>
      </c>
      <c r="J10" s="54">
        <v>282379</v>
      </c>
      <c r="K10" s="54">
        <v>303822</v>
      </c>
      <c r="L10" s="54">
        <v>340055</v>
      </c>
      <c r="M10" s="54">
        <v>376182</v>
      </c>
      <c r="N10" s="54">
        <v>392089</v>
      </c>
      <c r="O10" s="54">
        <v>345541</v>
      </c>
      <c r="P10" s="54">
        <v>353602</v>
      </c>
      <c r="Q10" s="54">
        <v>359384</v>
      </c>
      <c r="R10" s="54">
        <v>350153</v>
      </c>
      <c r="S10" s="54">
        <v>352396</v>
      </c>
      <c r="T10" s="54">
        <v>373176</v>
      </c>
      <c r="U10" s="54">
        <v>374829</v>
      </c>
      <c r="V10" s="54">
        <v>380120</v>
      </c>
      <c r="W10" s="54">
        <v>383165</v>
      </c>
      <c r="X10" s="54">
        <v>382219</v>
      </c>
      <c r="Y10" s="54">
        <v>391561</v>
      </c>
      <c r="Z10" s="54">
        <v>123742</v>
      </c>
      <c r="AA10" s="54">
        <v>148623</v>
      </c>
      <c r="AB10" s="54">
        <v>315065</v>
      </c>
      <c r="AC10" s="54">
        <v>348721</v>
      </c>
    </row>
    <row r="11" spans="2:30">
      <c r="B11" s="107" t="s">
        <v>552</v>
      </c>
      <c r="C11" s="54">
        <v>113624</v>
      </c>
      <c r="D11" s="54">
        <v>114989</v>
      </c>
      <c r="E11" s="54">
        <v>117359</v>
      </c>
      <c r="F11" s="54">
        <v>122999</v>
      </c>
      <c r="G11" s="54">
        <v>115888</v>
      </c>
      <c r="H11" s="54">
        <v>122842</v>
      </c>
      <c r="I11" s="54">
        <v>120308</v>
      </c>
      <c r="J11" s="54">
        <v>136224</v>
      </c>
      <c r="K11" s="54">
        <v>141707</v>
      </c>
      <c r="L11" s="54">
        <v>137786</v>
      </c>
      <c r="M11" s="54">
        <v>141188</v>
      </c>
      <c r="N11" s="54">
        <v>149266</v>
      </c>
      <c r="O11" s="54">
        <v>154013</v>
      </c>
      <c r="P11" s="54">
        <v>158915</v>
      </c>
      <c r="Q11" s="54">
        <v>162340</v>
      </c>
      <c r="R11" s="54">
        <v>164249</v>
      </c>
      <c r="S11" s="54">
        <v>158109</v>
      </c>
      <c r="T11" s="54">
        <v>162604</v>
      </c>
      <c r="U11" s="54">
        <v>163448</v>
      </c>
      <c r="V11" s="54">
        <v>164731</v>
      </c>
      <c r="W11" s="54">
        <v>161817</v>
      </c>
      <c r="X11" s="54">
        <v>167387</v>
      </c>
      <c r="Y11" s="54">
        <v>165471</v>
      </c>
      <c r="Z11" s="54">
        <v>84486</v>
      </c>
      <c r="AA11" s="54">
        <v>88546</v>
      </c>
      <c r="AB11" s="54">
        <v>142487</v>
      </c>
      <c r="AC11" s="54">
        <v>164861</v>
      </c>
    </row>
    <row r="12" spans="2:30">
      <c r="B12" s="107" t="s">
        <v>553</v>
      </c>
      <c r="C12" s="54">
        <v>232081</v>
      </c>
      <c r="D12" s="54">
        <v>232081</v>
      </c>
      <c r="E12" s="54">
        <v>234678</v>
      </c>
      <c r="F12" s="54">
        <v>244547</v>
      </c>
      <c r="G12" s="54">
        <v>250710</v>
      </c>
      <c r="H12" s="54">
        <v>251992</v>
      </c>
      <c r="I12" s="54">
        <v>296668</v>
      </c>
      <c r="J12" s="54">
        <v>369302</v>
      </c>
      <c r="K12" s="54">
        <v>364175</v>
      </c>
      <c r="L12" s="54">
        <v>338231</v>
      </c>
      <c r="M12" s="54">
        <v>361892</v>
      </c>
      <c r="N12" s="54">
        <v>324668</v>
      </c>
      <c r="O12" s="54">
        <v>299781</v>
      </c>
      <c r="P12" s="54">
        <v>287390</v>
      </c>
      <c r="Q12" s="54">
        <v>304944</v>
      </c>
      <c r="R12" s="54">
        <v>326672</v>
      </c>
      <c r="S12" s="54">
        <v>318154</v>
      </c>
      <c r="T12" s="54">
        <v>340425</v>
      </c>
      <c r="U12" s="54">
        <v>343881</v>
      </c>
      <c r="V12" s="54">
        <v>366672</v>
      </c>
      <c r="W12" s="54">
        <v>360007</v>
      </c>
      <c r="X12" s="54">
        <v>339954</v>
      </c>
      <c r="Y12" s="54">
        <v>349036</v>
      </c>
      <c r="Z12" s="54">
        <v>194566</v>
      </c>
      <c r="AA12" s="54">
        <v>188733</v>
      </c>
      <c r="AB12" s="54">
        <v>297609</v>
      </c>
      <c r="AC12" s="54">
        <v>405908</v>
      </c>
    </row>
    <row r="13" spans="2:30">
      <c r="B13" s="107" t="s">
        <v>554</v>
      </c>
      <c r="C13" s="170">
        <v>0</v>
      </c>
      <c r="D13" s="170">
        <v>0</v>
      </c>
      <c r="E13" s="170">
        <v>0</v>
      </c>
      <c r="F13" s="170">
        <v>0</v>
      </c>
      <c r="G13" s="54">
        <v>25336</v>
      </c>
      <c r="H13" s="54">
        <v>63482</v>
      </c>
      <c r="I13" s="54">
        <v>58780</v>
      </c>
      <c r="J13" s="54">
        <v>38419</v>
      </c>
      <c r="K13" s="54">
        <v>17777</v>
      </c>
      <c r="L13" s="54">
        <v>13856</v>
      </c>
      <c r="M13" s="54">
        <v>12394</v>
      </c>
      <c r="N13" s="54">
        <v>9710</v>
      </c>
      <c r="O13" s="54">
        <v>8778</v>
      </c>
      <c r="P13" s="54">
        <v>4775</v>
      </c>
      <c r="Q13" s="54">
        <v>856</v>
      </c>
      <c r="R13" s="54">
        <v>362</v>
      </c>
      <c r="S13" s="54">
        <v>182</v>
      </c>
      <c r="T13" s="54">
        <v>463</v>
      </c>
      <c r="U13" s="54">
        <v>221</v>
      </c>
      <c r="V13" s="54">
        <v>122</v>
      </c>
      <c r="W13" s="54">
        <v>23</v>
      </c>
      <c r="X13" s="54">
        <v>6</v>
      </c>
      <c r="Y13" s="54">
        <v>5</v>
      </c>
      <c r="Z13" s="54">
        <v>6</v>
      </c>
      <c r="AA13" s="54">
        <v>2</v>
      </c>
      <c r="AB13" s="54">
        <v>6</v>
      </c>
      <c r="AC13" s="54">
        <v>6</v>
      </c>
    </row>
    <row r="14" spans="2:30">
      <c r="B14" s="107" t="s">
        <v>555</v>
      </c>
      <c r="C14" s="54">
        <v>4749169</v>
      </c>
      <c r="D14" s="54">
        <v>4572615</v>
      </c>
      <c r="E14" s="54">
        <v>4859903</v>
      </c>
      <c r="F14" s="54">
        <v>5662663</v>
      </c>
      <c r="G14" s="54">
        <v>5983152</v>
      </c>
      <c r="H14" s="54">
        <v>4259051</v>
      </c>
      <c r="I14" s="54">
        <v>3375960</v>
      </c>
      <c r="J14" s="54">
        <v>3413762</v>
      </c>
      <c r="K14" s="54">
        <v>3740512</v>
      </c>
      <c r="L14" s="54">
        <v>4076215</v>
      </c>
      <c r="M14" s="54">
        <v>4514167</v>
      </c>
      <c r="N14" s="54">
        <v>4696118</v>
      </c>
      <c r="O14" s="54">
        <v>4116984</v>
      </c>
      <c r="P14" s="54">
        <v>4652952</v>
      </c>
      <c r="Q14" s="54">
        <v>5614309</v>
      </c>
      <c r="R14" s="54">
        <v>6955760</v>
      </c>
      <c r="S14" s="54">
        <v>7086009</v>
      </c>
      <c r="T14" s="54">
        <v>7681300</v>
      </c>
      <c r="U14" s="54">
        <v>8510491</v>
      </c>
      <c r="V14" s="54">
        <v>8072189</v>
      </c>
      <c r="W14" s="54">
        <v>7432515</v>
      </c>
      <c r="X14" s="54">
        <v>6811878</v>
      </c>
      <c r="Y14" s="54">
        <v>6470961</v>
      </c>
      <c r="Z14" s="54">
        <v>2849752</v>
      </c>
      <c r="AA14" s="54">
        <v>1343787</v>
      </c>
      <c r="AB14" s="54">
        <v>4500529</v>
      </c>
      <c r="AC14" s="54">
        <v>7760827</v>
      </c>
    </row>
    <row r="15" spans="2:30">
      <c r="B15" s="261" t="s">
        <v>556</v>
      </c>
      <c r="C15" s="67">
        <v>21</v>
      </c>
      <c r="D15" s="67">
        <v>26</v>
      </c>
      <c r="E15" s="67">
        <v>19</v>
      </c>
      <c r="F15" s="67">
        <v>20</v>
      </c>
      <c r="G15" s="67">
        <v>14</v>
      </c>
      <c r="H15" s="67">
        <v>12</v>
      </c>
      <c r="I15" s="67">
        <v>76</v>
      </c>
      <c r="J15" s="67">
        <v>230</v>
      </c>
      <c r="K15" s="67">
        <v>126</v>
      </c>
      <c r="L15" s="67">
        <v>71</v>
      </c>
      <c r="M15" s="67">
        <v>105</v>
      </c>
      <c r="N15" s="67">
        <v>190</v>
      </c>
      <c r="O15" s="67">
        <v>120</v>
      </c>
      <c r="P15" s="67">
        <v>921</v>
      </c>
      <c r="Q15" s="67">
        <v>1784</v>
      </c>
      <c r="R15" s="67">
        <v>2126</v>
      </c>
      <c r="S15" s="67">
        <v>2373</v>
      </c>
      <c r="T15" s="67">
        <v>2687</v>
      </c>
      <c r="U15" s="67">
        <v>2273</v>
      </c>
      <c r="V15" s="67">
        <v>2057</v>
      </c>
      <c r="W15" s="67">
        <v>2039</v>
      </c>
      <c r="X15" s="67">
        <v>2341</v>
      </c>
      <c r="Y15" s="67">
        <v>2049</v>
      </c>
      <c r="Z15" s="67">
        <v>938</v>
      </c>
      <c r="AA15" s="67">
        <v>1455</v>
      </c>
      <c r="AB15" s="54">
        <v>1861</v>
      </c>
      <c r="AC15" s="67">
        <v>2351</v>
      </c>
    </row>
    <row r="16" spans="2:30" ht="7.5" customHeight="1">
      <c r="AB16" s="291"/>
    </row>
    <row r="17" spans="2:30" s="1" customFormat="1" ht="18">
      <c r="B17" s="210"/>
      <c r="C17" s="325" t="s">
        <v>245</v>
      </c>
      <c r="D17" s="325"/>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279"/>
      <c r="AC17" s="279"/>
      <c r="AD17" s="259"/>
    </row>
    <row r="18" spans="2:30" s="1" customFormat="1" ht="3" customHeight="1">
      <c r="B18" s="107"/>
      <c r="C18" s="108"/>
      <c r="D18" s="108"/>
      <c r="E18" s="108"/>
      <c r="F18" s="108"/>
      <c r="G18" s="108"/>
      <c r="H18" s="108"/>
      <c r="I18" s="108"/>
      <c r="J18" s="108"/>
      <c r="K18" s="108"/>
      <c r="L18" s="108"/>
      <c r="M18" s="108"/>
      <c r="N18" s="108"/>
      <c r="O18" s="108"/>
      <c r="P18" s="108"/>
      <c r="Q18" s="108"/>
      <c r="R18" s="108"/>
      <c r="S18" s="108"/>
      <c r="T18" s="108"/>
      <c r="U18" s="108"/>
      <c r="V18" s="108"/>
      <c r="W18" s="108"/>
      <c r="X18" s="116"/>
    </row>
    <row r="19" spans="2:30" s="1" customFormat="1" ht="18">
      <c r="B19" s="260" t="s">
        <v>507</v>
      </c>
      <c r="C19" s="244">
        <f>SUM(C21:C28)</f>
        <v>548531</v>
      </c>
      <c r="D19" s="244">
        <f t="shared" ref="D19:AC19" si="1">SUM(D21:D28)</f>
        <v>741414</v>
      </c>
      <c r="E19" s="244">
        <f t="shared" si="1"/>
        <v>1108588</v>
      </c>
      <c r="F19" s="244">
        <f t="shared" si="1"/>
        <v>1762402</v>
      </c>
      <c r="G19" s="244">
        <f t="shared" si="1"/>
        <v>2216345</v>
      </c>
      <c r="H19" s="244">
        <f t="shared" si="1"/>
        <v>1582674</v>
      </c>
      <c r="I19" s="244">
        <f t="shared" si="1"/>
        <v>1022013</v>
      </c>
      <c r="J19" s="244">
        <f t="shared" si="1"/>
        <v>912892</v>
      </c>
      <c r="K19" s="244">
        <f t="shared" si="1"/>
        <v>906623</v>
      </c>
      <c r="L19" s="244">
        <f t="shared" si="1"/>
        <v>910381</v>
      </c>
      <c r="M19" s="244">
        <f t="shared" si="1"/>
        <v>1015403</v>
      </c>
      <c r="N19" s="244">
        <f t="shared" si="1"/>
        <v>948829</v>
      </c>
      <c r="O19" s="244">
        <f t="shared" si="1"/>
        <v>862823</v>
      </c>
      <c r="P19" s="244">
        <f t="shared" si="1"/>
        <v>1130478</v>
      </c>
      <c r="Q19" s="244">
        <f t="shared" si="1"/>
        <v>1315116</v>
      </c>
      <c r="R19" s="244">
        <f t="shared" si="1"/>
        <v>1693133</v>
      </c>
      <c r="S19" s="244">
        <f t="shared" si="1"/>
        <v>1510106</v>
      </c>
      <c r="T19" s="244">
        <f t="shared" si="1"/>
        <v>1478401</v>
      </c>
      <c r="U19" s="244">
        <f t="shared" si="1"/>
        <v>1479109</v>
      </c>
      <c r="V19" s="244">
        <f t="shared" si="1"/>
        <v>1400179</v>
      </c>
      <c r="W19" s="244">
        <f t="shared" si="1"/>
        <v>1385744</v>
      </c>
      <c r="X19" s="244">
        <f t="shared" si="1"/>
        <v>1372420</v>
      </c>
      <c r="Y19" s="244">
        <f t="shared" si="1"/>
        <v>1471148</v>
      </c>
      <c r="Z19" s="244">
        <f t="shared" si="1"/>
        <v>960095</v>
      </c>
      <c r="AA19" s="244">
        <f t="shared" si="1"/>
        <v>910790</v>
      </c>
      <c r="AB19" s="244">
        <f>SUM(AB21:AB28)</f>
        <v>1728613</v>
      </c>
      <c r="AC19" s="244">
        <f t="shared" si="1"/>
        <v>2328664</v>
      </c>
      <c r="AD19" s="258">
        <f>SUM(AD21:AD25)</f>
        <v>0</v>
      </c>
    </row>
    <row r="20" spans="2:30" ht="3" customHeight="1">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2:30">
      <c r="B21" s="50" t="s">
        <v>557</v>
      </c>
      <c r="C21" s="54">
        <v>40260</v>
      </c>
      <c r="D21" s="54">
        <v>49261</v>
      </c>
      <c r="E21" s="54">
        <v>63889</v>
      </c>
      <c r="F21" s="54">
        <v>75949</v>
      </c>
      <c r="G21" s="54">
        <v>84500</v>
      </c>
      <c r="H21" s="54">
        <v>88707</v>
      </c>
      <c r="I21" s="54">
        <v>98777</v>
      </c>
      <c r="J21" s="54">
        <v>102726</v>
      </c>
      <c r="K21" s="54">
        <v>112430</v>
      </c>
      <c r="L21" s="54">
        <v>139605</v>
      </c>
      <c r="M21" s="54">
        <v>160987</v>
      </c>
      <c r="N21" s="54">
        <v>149622</v>
      </c>
      <c r="O21" s="54">
        <v>110141</v>
      </c>
      <c r="P21" s="54">
        <v>109539</v>
      </c>
      <c r="Q21" s="54">
        <v>117671</v>
      </c>
      <c r="R21" s="54">
        <v>135987</v>
      </c>
      <c r="S21" s="54">
        <v>153614</v>
      </c>
      <c r="T21" s="54">
        <v>177519</v>
      </c>
      <c r="U21" s="54">
        <v>200614</v>
      </c>
      <c r="V21" s="54">
        <v>234506</v>
      </c>
      <c r="W21" s="54">
        <v>262908</v>
      </c>
      <c r="X21" s="54">
        <v>296038</v>
      </c>
      <c r="Y21" s="54">
        <v>319405</v>
      </c>
      <c r="Z21" s="54">
        <v>276386</v>
      </c>
      <c r="AA21" s="54">
        <v>366750</v>
      </c>
      <c r="AB21" s="54">
        <v>436720</v>
      </c>
      <c r="AC21" s="54">
        <v>448774</v>
      </c>
    </row>
    <row r="22" spans="2:30">
      <c r="B22" s="50" t="s">
        <v>550</v>
      </c>
      <c r="C22" s="54">
        <v>10185</v>
      </c>
      <c r="D22" s="54">
        <v>9470</v>
      </c>
      <c r="E22" s="54">
        <v>8517</v>
      </c>
      <c r="F22" s="54">
        <v>8554</v>
      </c>
      <c r="G22" s="54">
        <v>8477</v>
      </c>
      <c r="H22" s="54">
        <v>8835</v>
      </c>
      <c r="I22" s="54">
        <v>9289</v>
      </c>
      <c r="J22" s="54">
        <v>8772</v>
      </c>
      <c r="K22" s="54">
        <v>8777</v>
      </c>
      <c r="L22" s="54">
        <v>8576</v>
      </c>
      <c r="M22" s="54">
        <v>8626</v>
      </c>
      <c r="N22" s="54">
        <v>8804</v>
      </c>
      <c r="O22" s="54">
        <v>7837</v>
      </c>
      <c r="P22" s="54">
        <v>8990</v>
      </c>
      <c r="Q22" s="54">
        <v>10759</v>
      </c>
      <c r="R22" s="54">
        <v>10373</v>
      </c>
      <c r="S22" s="54">
        <v>9922</v>
      </c>
      <c r="T22" s="54">
        <v>10390</v>
      </c>
      <c r="U22" s="54">
        <v>18717</v>
      </c>
      <c r="V22" s="54">
        <v>12498</v>
      </c>
      <c r="W22" s="54">
        <v>8348</v>
      </c>
      <c r="X22" s="54">
        <v>7677</v>
      </c>
      <c r="Y22" s="54">
        <v>6511</v>
      </c>
      <c r="Z22" s="54">
        <v>3591</v>
      </c>
      <c r="AA22" s="54">
        <v>8645</v>
      </c>
      <c r="AB22" s="54">
        <v>8713</v>
      </c>
      <c r="AC22" s="54">
        <v>8058</v>
      </c>
    </row>
    <row r="23" spans="2:30">
      <c r="B23" s="50" t="s">
        <v>551</v>
      </c>
      <c r="C23" s="54">
        <v>4765</v>
      </c>
      <c r="D23" s="54">
        <v>4478</v>
      </c>
      <c r="E23" s="54">
        <v>4257</v>
      </c>
      <c r="F23" s="54">
        <v>4852</v>
      </c>
      <c r="G23" s="54">
        <v>935</v>
      </c>
      <c r="H23" s="54">
        <v>4813</v>
      </c>
      <c r="I23" s="54">
        <v>4592</v>
      </c>
      <c r="J23" s="54">
        <v>5077</v>
      </c>
      <c r="K23" s="54">
        <v>5564</v>
      </c>
      <c r="L23" s="54">
        <v>5823</v>
      </c>
      <c r="M23" s="54">
        <v>6455</v>
      </c>
      <c r="N23" s="54">
        <v>6661</v>
      </c>
      <c r="O23" s="54">
        <v>6020</v>
      </c>
      <c r="P23" s="54">
        <v>6799</v>
      </c>
      <c r="Q23" s="54">
        <v>7160</v>
      </c>
      <c r="R23" s="54">
        <v>7434</v>
      </c>
      <c r="S23" s="54">
        <v>7115</v>
      </c>
      <c r="T23" s="54">
        <v>8198</v>
      </c>
      <c r="U23" s="54">
        <v>9495</v>
      </c>
      <c r="V23" s="54">
        <v>9621</v>
      </c>
      <c r="W23" s="54">
        <v>9351</v>
      </c>
      <c r="X23" s="54">
        <v>9851</v>
      </c>
      <c r="Y23" s="54">
        <v>11119</v>
      </c>
      <c r="Z23" s="54">
        <v>2874</v>
      </c>
      <c r="AA23" s="54">
        <v>11090</v>
      </c>
      <c r="AB23" s="54">
        <v>15101</v>
      </c>
      <c r="AC23" s="54">
        <v>17241</v>
      </c>
    </row>
    <row r="24" spans="2:30">
      <c r="B24" s="50" t="s">
        <v>552</v>
      </c>
      <c r="C24" s="54">
        <v>1695</v>
      </c>
      <c r="D24" s="54">
        <v>1801</v>
      </c>
      <c r="E24" s="54">
        <v>1910</v>
      </c>
      <c r="F24" s="54">
        <v>1917</v>
      </c>
      <c r="G24" s="54">
        <v>2141</v>
      </c>
      <c r="H24" s="54">
        <v>2245</v>
      </c>
      <c r="I24" s="54">
        <v>2455</v>
      </c>
      <c r="J24" s="54">
        <v>2437</v>
      </c>
      <c r="K24" s="54">
        <v>2550</v>
      </c>
      <c r="L24" s="54">
        <v>2660</v>
      </c>
      <c r="M24" s="54">
        <v>2774</v>
      </c>
      <c r="N24" s="54">
        <v>3174</v>
      </c>
      <c r="O24" s="54">
        <v>3399</v>
      </c>
      <c r="P24" s="54">
        <v>3959</v>
      </c>
      <c r="Q24" s="54">
        <v>4326</v>
      </c>
      <c r="R24" s="54">
        <v>4638</v>
      </c>
      <c r="S24" s="54">
        <v>4148</v>
      </c>
      <c r="T24" s="54">
        <v>4360</v>
      </c>
      <c r="U24" s="54">
        <v>4540</v>
      </c>
      <c r="V24" s="54">
        <v>5070</v>
      </c>
      <c r="W24" s="54">
        <v>5464</v>
      </c>
      <c r="X24" s="54">
        <v>4910</v>
      </c>
      <c r="Y24" s="54">
        <v>4071</v>
      </c>
      <c r="Z24" s="54">
        <v>1943</v>
      </c>
      <c r="AA24" s="54">
        <v>2062</v>
      </c>
      <c r="AB24" s="54">
        <v>2504</v>
      </c>
      <c r="AC24" s="54">
        <v>3739</v>
      </c>
    </row>
    <row r="25" spans="2:30">
      <c r="B25" s="50" t="s">
        <v>553</v>
      </c>
      <c r="C25" s="54">
        <v>8457</v>
      </c>
      <c r="D25" s="54">
        <v>5768</v>
      </c>
      <c r="E25" s="54">
        <v>5114</v>
      </c>
      <c r="F25" s="54">
        <v>5598</v>
      </c>
      <c r="G25" s="54">
        <v>4726</v>
      </c>
      <c r="H25" s="54">
        <v>5562</v>
      </c>
      <c r="I25" s="54">
        <v>6586</v>
      </c>
      <c r="J25" s="54">
        <v>6913</v>
      </c>
      <c r="K25" s="54">
        <v>6090</v>
      </c>
      <c r="L25" s="54">
        <v>5423</v>
      </c>
      <c r="M25" s="54">
        <v>6014</v>
      </c>
      <c r="N25" s="54">
        <v>5476</v>
      </c>
      <c r="O25" s="54">
        <v>5279</v>
      </c>
      <c r="P25" s="54">
        <v>5448</v>
      </c>
      <c r="Q25" s="54">
        <v>4432</v>
      </c>
      <c r="R25" s="54">
        <v>4858</v>
      </c>
      <c r="S25" s="54">
        <v>4664</v>
      </c>
      <c r="T25" s="54">
        <v>5153</v>
      </c>
      <c r="U25" s="54">
        <v>4856</v>
      </c>
      <c r="V25" s="54">
        <v>6262</v>
      </c>
      <c r="W25" s="54">
        <v>5540</v>
      </c>
      <c r="X25" s="54">
        <v>5289</v>
      </c>
      <c r="Y25" s="54">
        <v>5645</v>
      </c>
      <c r="Z25" s="54">
        <v>3101</v>
      </c>
      <c r="AA25" s="54">
        <v>4447</v>
      </c>
      <c r="AB25" s="54">
        <v>5666</v>
      </c>
      <c r="AC25" s="54">
        <v>6365</v>
      </c>
    </row>
    <row r="26" spans="2:30">
      <c r="B26" s="50" t="s">
        <v>554</v>
      </c>
      <c r="C26" s="170">
        <v>0</v>
      </c>
      <c r="D26" s="170">
        <v>0</v>
      </c>
      <c r="E26" s="170">
        <v>0</v>
      </c>
      <c r="F26" s="170">
        <v>0</v>
      </c>
      <c r="G26" s="54">
        <v>11726</v>
      </c>
      <c r="H26" s="54">
        <v>33841</v>
      </c>
      <c r="I26" s="54">
        <v>30041</v>
      </c>
      <c r="J26" s="54">
        <v>13175</v>
      </c>
      <c r="K26" s="54">
        <v>4554</v>
      </c>
      <c r="L26" s="54">
        <v>2501</v>
      </c>
      <c r="M26" s="54">
        <v>2590</v>
      </c>
      <c r="N26" s="54">
        <v>1854</v>
      </c>
      <c r="O26" s="54">
        <v>1311</v>
      </c>
      <c r="P26" s="54">
        <v>889</v>
      </c>
      <c r="Q26" s="54">
        <v>212</v>
      </c>
      <c r="R26" s="54">
        <v>81</v>
      </c>
      <c r="S26" s="54">
        <v>38</v>
      </c>
      <c r="T26" s="54">
        <v>41</v>
      </c>
      <c r="U26" s="54">
        <v>23</v>
      </c>
      <c r="V26" s="54">
        <v>6</v>
      </c>
      <c r="W26" s="170">
        <v>0</v>
      </c>
      <c r="X26" s="54">
        <v>2</v>
      </c>
      <c r="Y26" s="54">
        <v>3</v>
      </c>
      <c r="Z26" s="170">
        <v>0</v>
      </c>
      <c r="AA26" s="54">
        <v>1</v>
      </c>
      <c r="AB26" s="54">
        <v>3</v>
      </c>
      <c r="AC26" s="54">
        <v>0</v>
      </c>
    </row>
    <row r="27" spans="2:30">
      <c r="B27" s="50" t="s">
        <v>555</v>
      </c>
      <c r="C27" s="54">
        <v>483169</v>
      </c>
      <c r="D27" s="54">
        <v>670635</v>
      </c>
      <c r="E27" s="54">
        <v>1024899</v>
      </c>
      <c r="F27" s="54">
        <v>1665532</v>
      </c>
      <c r="G27" s="54">
        <v>2103840</v>
      </c>
      <c r="H27" s="54">
        <v>1438671</v>
      </c>
      <c r="I27" s="54">
        <v>870273</v>
      </c>
      <c r="J27" s="54">
        <v>773792</v>
      </c>
      <c r="K27" s="54">
        <v>766658</v>
      </c>
      <c r="L27" s="54">
        <v>745789</v>
      </c>
      <c r="M27" s="54">
        <v>827948</v>
      </c>
      <c r="N27" s="54">
        <v>773215</v>
      </c>
      <c r="O27" s="54">
        <v>728831</v>
      </c>
      <c r="P27" s="54">
        <v>994661</v>
      </c>
      <c r="Q27" s="54">
        <v>1170180</v>
      </c>
      <c r="R27" s="54">
        <v>1529189</v>
      </c>
      <c r="S27" s="54">
        <v>1329923</v>
      </c>
      <c r="T27" s="54">
        <v>1271969</v>
      </c>
      <c r="U27" s="54">
        <v>1240202</v>
      </c>
      <c r="V27" s="54">
        <v>1131599</v>
      </c>
      <c r="W27" s="54">
        <v>1093447</v>
      </c>
      <c r="X27" s="54">
        <v>1047835</v>
      </c>
      <c r="Y27" s="54">
        <v>1123757</v>
      </c>
      <c r="Z27" s="54">
        <v>671858</v>
      </c>
      <c r="AA27" s="54">
        <v>517103</v>
      </c>
      <c r="AB27" s="54">
        <v>1259241</v>
      </c>
      <c r="AC27" s="54">
        <v>1843738</v>
      </c>
    </row>
    <row r="28" spans="2:30">
      <c r="B28" s="257" t="s">
        <v>556</v>
      </c>
      <c r="C28" s="196">
        <v>0</v>
      </c>
      <c r="D28" s="67">
        <v>1</v>
      </c>
      <c r="E28" s="67">
        <v>2</v>
      </c>
      <c r="F28" s="196">
        <v>0</v>
      </c>
      <c r="G28" s="196">
        <v>0</v>
      </c>
      <c r="H28" s="196">
        <v>0</v>
      </c>
      <c r="I28" s="196">
        <v>0</v>
      </c>
      <c r="J28" s="196">
        <v>0</v>
      </c>
      <c r="K28" s="196">
        <v>0</v>
      </c>
      <c r="L28" s="67">
        <v>4</v>
      </c>
      <c r="M28" s="67">
        <v>9</v>
      </c>
      <c r="N28" s="67">
        <v>23</v>
      </c>
      <c r="O28" s="67">
        <v>5</v>
      </c>
      <c r="P28" s="67">
        <v>193</v>
      </c>
      <c r="Q28" s="67">
        <v>376</v>
      </c>
      <c r="R28" s="67">
        <v>573</v>
      </c>
      <c r="S28" s="67">
        <v>682</v>
      </c>
      <c r="T28" s="67">
        <v>771</v>
      </c>
      <c r="U28" s="67">
        <v>662</v>
      </c>
      <c r="V28" s="67">
        <v>617</v>
      </c>
      <c r="W28" s="67">
        <v>686</v>
      </c>
      <c r="X28" s="67">
        <v>818</v>
      </c>
      <c r="Y28" s="67">
        <v>637</v>
      </c>
      <c r="Z28" s="67">
        <v>342</v>
      </c>
      <c r="AA28" s="67">
        <v>692</v>
      </c>
      <c r="AB28" s="67">
        <v>665</v>
      </c>
      <c r="AC28" s="67">
        <v>749</v>
      </c>
    </row>
    <row r="29" spans="2:30">
      <c r="B29" s="75"/>
    </row>
    <row r="30" spans="2:30">
      <c r="B30" s="75" t="s">
        <v>55</v>
      </c>
    </row>
    <row r="31" spans="2:30" ht="3.75" customHeight="1">
      <c r="B31" s="75"/>
    </row>
    <row r="32" spans="2:30" ht="409.6">
      <c r="B32" s="105" t="s">
        <v>558</v>
      </c>
    </row>
    <row r="33" spans="2:16" ht="166.5">
      <c r="B33" s="105" t="s">
        <v>559</v>
      </c>
    </row>
    <row r="34" spans="2:16" ht="51.75">
      <c r="B34" s="105" t="s">
        <v>560</v>
      </c>
    </row>
    <row r="35" spans="2:16" ht="332.25">
      <c r="B35" s="105" t="s">
        <v>561</v>
      </c>
    </row>
    <row r="36" spans="2:16" ht="153.75">
      <c r="B36" s="105" t="s">
        <v>562</v>
      </c>
    </row>
    <row r="37" spans="2:16" ht="115.5">
      <c r="B37" s="105" t="s">
        <v>563</v>
      </c>
    </row>
    <row r="38" spans="2:16" ht="102.75">
      <c r="B38" s="105" t="s">
        <v>564</v>
      </c>
    </row>
    <row r="39" spans="2:16" ht="230.25">
      <c r="B39" s="105" t="s">
        <v>565</v>
      </c>
    </row>
    <row r="40" spans="2:16" ht="3" customHeight="1">
      <c r="B40" s="75"/>
    </row>
    <row r="41" spans="2:16">
      <c r="B41" s="78" t="s">
        <v>538</v>
      </c>
      <c r="C41" s="78"/>
      <c r="D41" s="78"/>
      <c r="E41" s="78"/>
      <c r="F41" s="78"/>
      <c r="G41" s="78"/>
      <c r="H41" s="78"/>
      <c r="I41" s="78"/>
      <c r="J41" s="78"/>
      <c r="K41" s="78"/>
      <c r="L41" s="78"/>
      <c r="M41" s="78"/>
      <c r="N41" s="78"/>
      <c r="O41" s="78"/>
      <c r="P41" s="78"/>
    </row>
    <row r="42" spans="2:16" ht="38.25">
      <c r="B42" s="142" t="s">
        <v>860</v>
      </c>
      <c r="C42" s="142"/>
      <c r="D42" s="142"/>
      <c r="E42" s="142"/>
      <c r="F42" s="142"/>
      <c r="G42" s="142"/>
      <c r="H42" s="142"/>
      <c r="I42" s="142"/>
      <c r="J42" s="142"/>
      <c r="K42" s="142"/>
      <c r="L42" s="142"/>
      <c r="M42" s="142"/>
      <c r="N42" s="142"/>
      <c r="O42" s="142"/>
      <c r="P42" s="142"/>
    </row>
    <row r="43" spans="2:16" ht="26.25">
      <c r="B43" s="215" t="s">
        <v>533</v>
      </c>
      <c r="C43" s="215"/>
      <c r="D43" s="215"/>
      <c r="E43" s="215"/>
      <c r="F43" s="215"/>
      <c r="G43" s="215"/>
      <c r="H43" s="215"/>
      <c r="I43" s="215"/>
      <c r="J43" s="215"/>
      <c r="K43" s="215"/>
      <c r="L43" s="213"/>
      <c r="M43" s="213"/>
      <c r="N43" s="213"/>
      <c r="O43" s="213"/>
      <c r="P43" s="213"/>
    </row>
  </sheetData>
  <mergeCells count="5">
    <mergeCell ref="B3:B4"/>
    <mergeCell ref="C3:AA3"/>
    <mergeCell ref="AD3:AD6"/>
    <mergeCell ref="C17:AA17"/>
    <mergeCell ref="C2:AA2"/>
  </mergeCells>
  <conditionalFormatting sqref="C28">
    <cfRule type="cellIs" dxfId="11" priority="13" operator="equal">
      <formula>0</formula>
    </cfRule>
    <cfRule type="cellIs" dxfId="10" priority="14" operator="equal">
      <formula>$E$190</formula>
    </cfRule>
  </conditionalFormatting>
  <conditionalFormatting sqref="C13:F13">
    <cfRule type="cellIs" dxfId="9" priority="11" operator="equal">
      <formula>0</formula>
    </cfRule>
    <cfRule type="cellIs" dxfId="8" priority="12" operator="equal">
      <formula>$E$190</formula>
    </cfRule>
  </conditionalFormatting>
  <conditionalFormatting sqref="C26:F26">
    <cfRule type="cellIs" dxfId="7" priority="7" operator="equal">
      <formula>0</formula>
    </cfRule>
    <cfRule type="cellIs" dxfId="6" priority="8" operator="equal">
      <formula>$E$190</formula>
    </cfRule>
  </conditionalFormatting>
  <conditionalFormatting sqref="F28:K28">
    <cfRule type="cellIs" dxfId="5" priority="5" operator="equal">
      <formula>0</formula>
    </cfRule>
    <cfRule type="cellIs" dxfId="4" priority="6" operator="equal">
      <formula>$E$190</formula>
    </cfRule>
  </conditionalFormatting>
  <conditionalFormatting sqref="W26">
    <cfRule type="cellIs" dxfId="3" priority="3" operator="equal">
      <formula>0</formula>
    </cfRule>
    <cfRule type="cellIs" dxfId="2" priority="4" operator="equal">
      <formula>$E$190</formula>
    </cfRule>
  </conditionalFormatting>
  <conditionalFormatting sqref="Z26">
    <cfRule type="cellIs" dxfId="1" priority="1" operator="equal">
      <formula>0</formula>
    </cfRule>
    <cfRule type="cellIs" dxfId="0" priority="2" operator="equal">
      <formula>$E$190</formula>
    </cfRule>
  </conditionalFormatting>
  <hyperlinks>
    <hyperlink ref="AD3:AD6" location="Índice!A1" display="Regresar" xr:uid="{00000000-0004-0000-0900-000000000000}"/>
    <hyperlink ref="B43" r:id="rId1" display="https://travel.state.gov/content/travel/en/legal/visa-law0/visa-statistics/annual-reports.html" xr:uid="{00000000-0004-0000-0900-000001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Q45"/>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0" defaultRowHeight="18" zeroHeight="1"/>
  <cols>
    <col min="1" max="1" width="2.85546875" style="1" customWidth="1"/>
    <col min="2" max="2" width="14.42578125" style="1" customWidth="1"/>
    <col min="3" max="3" width="19.42578125" style="1" customWidth="1"/>
    <col min="4" max="4" width="19.7109375" style="1" customWidth="1"/>
    <col min="5" max="5" width="12.5703125" style="1" customWidth="1"/>
    <col min="6" max="6" width="1.140625" style="1" customWidth="1"/>
    <col min="7" max="7" width="18.28515625" style="1" customWidth="1"/>
    <col min="8" max="8" width="19.85546875" style="1" customWidth="1"/>
    <col min="9" max="9" width="14.140625" style="1" customWidth="1"/>
    <col min="10" max="10" width="2.7109375" style="1" customWidth="1"/>
    <col min="11" max="11" width="18.28515625" style="1" customWidth="1"/>
    <col min="12" max="12" width="19.85546875" style="1" customWidth="1"/>
    <col min="13" max="13" width="14.140625" style="1" customWidth="1"/>
    <col min="14" max="14" width="2.7109375" style="1" customWidth="1"/>
    <col min="15" max="15" width="15.7109375" style="1" bestFit="1" customWidth="1"/>
    <col min="16" max="16" width="17.140625" style="1" bestFit="1" customWidth="1"/>
    <col min="17" max="17" width="13.7109375" style="1" customWidth="1"/>
    <col min="18" max="18" width="11.42578125" style="1" customWidth="1"/>
    <col min="19" max="19" width="2.85546875" style="1" customWidth="1"/>
    <col min="20" max="849" width="0" style="1" hidden="1" customWidth="1"/>
    <col min="850" max="16384" width="11.42578125" style="1" hidden="1"/>
  </cols>
  <sheetData>
    <row r="1" spans="1:849"/>
    <row r="2" spans="1:849" s="3" customFormat="1" ht="56.25" customHeight="1">
      <c r="A2" s="1"/>
      <c r="B2" s="1"/>
      <c r="C2" s="2"/>
      <c r="E2" s="7"/>
      <c r="F2" s="7"/>
      <c r="G2" s="299" t="s">
        <v>566</v>
      </c>
      <c r="H2" s="299"/>
      <c r="I2" s="299"/>
      <c r="J2" s="299"/>
      <c r="K2" s="299"/>
      <c r="L2" s="299"/>
      <c r="M2" s="299"/>
      <c r="N2" s="299"/>
      <c r="O2" s="299"/>
      <c r="P2" s="299"/>
      <c r="Q2" s="299"/>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row>
    <row r="3" spans="1:849" s="3" customFormat="1" ht="48.75" customHeight="1">
      <c r="A3" s="1"/>
      <c r="B3" s="298" t="s">
        <v>189</v>
      </c>
      <c r="C3" s="300" t="s">
        <v>476</v>
      </c>
      <c r="D3" s="300"/>
      <c r="E3" s="300"/>
      <c r="F3" s="130"/>
      <c r="G3" s="300" t="s">
        <v>475</v>
      </c>
      <c r="H3" s="300"/>
      <c r="I3" s="300"/>
      <c r="J3" s="131"/>
      <c r="K3" s="300" t="s">
        <v>473</v>
      </c>
      <c r="L3" s="300"/>
      <c r="M3" s="300"/>
      <c r="N3" s="132"/>
      <c r="O3" s="300" t="s">
        <v>195</v>
      </c>
      <c r="P3" s="300"/>
      <c r="Q3" s="300"/>
      <c r="R3" s="161" t="s">
        <v>524</v>
      </c>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row>
    <row r="4" spans="1:849" s="3" customFormat="1" ht="30">
      <c r="A4" s="1"/>
      <c r="B4" s="298"/>
      <c r="C4" s="129" t="s">
        <v>29</v>
      </c>
      <c r="D4" s="129" t="s">
        <v>519</v>
      </c>
      <c r="E4" s="129" t="s">
        <v>520</v>
      </c>
      <c r="F4" s="130"/>
      <c r="G4" s="129" t="s">
        <v>29</v>
      </c>
      <c r="H4" s="129" t="s">
        <v>190</v>
      </c>
      <c r="I4" s="129" t="s">
        <v>191</v>
      </c>
      <c r="J4" s="131"/>
      <c r="K4" s="129" t="s">
        <v>29</v>
      </c>
      <c r="L4" s="129" t="s">
        <v>190</v>
      </c>
      <c r="M4" s="129" t="s">
        <v>191</v>
      </c>
      <c r="N4" s="129"/>
      <c r="O4" s="132" t="s">
        <v>192</v>
      </c>
      <c r="P4" s="132" t="s">
        <v>193</v>
      </c>
      <c r="Q4" s="132" t="s">
        <v>194</v>
      </c>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row>
    <row r="5" spans="1:849" s="3" customFormat="1">
      <c r="A5" s="1"/>
      <c r="B5" s="13">
        <v>1997</v>
      </c>
      <c r="C5" s="14">
        <v>6358980</v>
      </c>
      <c r="D5" s="14">
        <v>5942061</v>
      </c>
      <c r="E5" s="14">
        <v>416919</v>
      </c>
      <c r="F5" s="15"/>
      <c r="G5" s="15">
        <v>604961</v>
      </c>
      <c r="H5" s="15">
        <v>548716</v>
      </c>
      <c r="I5" s="14">
        <v>56245</v>
      </c>
      <c r="J5" s="15"/>
      <c r="K5" s="15">
        <v>5754019</v>
      </c>
      <c r="L5" s="15">
        <v>5393345</v>
      </c>
      <c r="M5" s="14">
        <v>360674</v>
      </c>
      <c r="N5" s="16"/>
      <c r="O5" s="17">
        <v>9.5134911573868761E-2</v>
      </c>
      <c r="P5" s="17">
        <v>9.2344390271321686E-2</v>
      </c>
      <c r="Q5" s="17">
        <v>0.13490630074426926</v>
      </c>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row>
    <row r="6" spans="1:849" s="3" customFormat="1">
      <c r="A6" s="1"/>
      <c r="B6" s="13">
        <v>1998</v>
      </c>
      <c r="C6" s="14">
        <v>6189837</v>
      </c>
      <c r="D6" s="14">
        <v>5814153</v>
      </c>
      <c r="E6" s="14">
        <v>375684</v>
      </c>
      <c r="F6" s="15"/>
      <c r="G6" s="15">
        <v>798558</v>
      </c>
      <c r="H6" s="15">
        <v>741501</v>
      </c>
      <c r="I6" s="14">
        <v>57057</v>
      </c>
      <c r="J6" s="15"/>
      <c r="K6" s="15">
        <v>5391279</v>
      </c>
      <c r="L6" s="15">
        <v>5072652</v>
      </c>
      <c r="M6" s="14">
        <v>318627</v>
      </c>
      <c r="N6" s="16"/>
      <c r="O6" s="17">
        <v>0.1290111516668371</v>
      </c>
      <c r="P6" s="17">
        <v>0.12753379555027189</v>
      </c>
      <c r="Q6" s="17">
        <v>0.15187498003641359</v>
      </c>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row>
    <row r="7" spans="1:849" s="3" customFormat="1">
      <c r="A7" s="1"/>
      <c r="B7" s="13">
        <v>1999</v>
      </c>
      <c r="C7" s="14">
        <v>6606140</v>
      </c>
      <c r="D7" s="14">
        <v>6192478</v>
      </c>
      <c r="E7" s="14">
        <v>413662</v>
      </c>
      <c r="F7" s="15"/>
      <c r="G7" s="15">
        <v>1192556</v>
      </c>
      <c r="H7" s="15">
        <v>1108588</v>
      </c>
      <c r="I7" s="14">
        <v>83968</v>
      </c>
      <c r="J7" s="15"/>
      <c r="K7" s="15">
        <v>5413584</v>
      </c>
      <c r="L7" s="15">
        <v>5083890</v>
      </c>
      <c r="M7" s="14">
        <v>329694</v>
      </c>
      <c r="N7" s="16"/>
      <c r="O7" s="17">
        <v>0.18052236252940446</v>
      </c>
      <c r="P7" s="17">
        <v>0.17902170988738272</v>
      </c>
      <c r="Q7" s="17">
        <v>0.20298697970807084</v>
      </c>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row>
    <row r="8" spans="1:849" s="3" customFormat="1">
      <c r="A8" s="1"/>
      <c r="B8" s="13">
        <v>2000</v>
      </c>
      <c r="C8" s="14">
        <v>7555157</v>
      </c>
      <c r="D8" s="14">
        <v>7141636</v>
      </c>
      <c r="E8" s="14">
        <v>413521</v>
      </c>
      <c r="F8" s="15"/>
      <c r="G8" s="15">
        <v>1830814</v>
      </c>
      <c r="H8" s="15">
        <v>1762402</v>
      </c>
      <c r="I8" s="14">
        <v>68412</v>
      </c>
      <c r="J8" s="15"/>
      <c r="K8" s="15">
        <v>5724343</v>
      </c>
      <c r="L8" s="15">
        <v>5379234</v>
      </c>
      <c r="M8" s="14">
        <v>345109</v>
      </c>
      <c r="N8" s="16"/>
      <c r="O8" s="17">
        <v>0.24232640036467806</v>
      </c>
      <c r="P8" s="17">
        <v>0.24677846924710248</v>
      </c>
      <c r="Q8" s="17">
        <v>0.16543778913283727</v>
      </c>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row>
    <row r="9" spans="1:849" s="3" customFormat="1">
      <c r="A9" s="1"/>
      <c r="B9" s="13">
        <v>2001</v>
      </c>
      <c r="C9" s="14">
        <v>7994858</v>
      </c>
      <c r="D9" s="14">
        <v>7588778</v>
      </c>
      <c r="E9" s="14">
        <v>406080</v>
      </c>
      <c r="F9" s="15"/>
      <c r="G9" s="15">
        <v>2283358</v>
      </c>
      <c r="H9" s="15">
        <v>2220330</v>
      </c>
      <c r="I9" s="14">
        <v>63028</v>
      </c>
      <c r="J9" s="15"/>
      <c r="K9" s="15">
        <v>5711500</v>
      </c>
      <c r="L9" s="15">
        <v>5368448</v>
      </c>
      <c r="M9" s="14">
        <v>343052</v>
      </c>
      <c r="N9" s="16"/>
      <c r="O9" s="17">
        <v>0.28560332153491658</v>
      </c>
      <c r="P9" s="17">
        <v>0.29258070271656383</v>
      </c>
      <c r="Q9" s="17">
        <v>0.15521079590228526</v>
      </c>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row>
    <row r="10" spans="1:849" s="3" customFormat="1">
      <c r="A10" s="1"/>
      <c r="B10" s="13">
        <v>2002</v>
      </c>
      <c r="C10" s="14">
        <v>6158594</v>
      </c>
      <c r="D10" s="14">
        <v>5769437</v>
      </c>
      <c r="E10" s="14">
        <v>389157</v>
      </c>
      <c r="F10" s="15"/>
      <c r="G10" s="15">
        <v>1635793</v>
      </c>
      <c r="H10" s="15">
        <v>1582674</v>
      </c>
      <c r="I10" s="14">
        <v>53119</v>
      </c>
      <c r="J10" s="15"/>
      <c r="K10" s="15">
        <v>4522801</v>
      </c>
      <c r="L10" s="15">
        <v>4186763</v>
      </c>
      <c r="M10" s="14">
        <v>336038</v>
      </c>
      <c r="N10" s="16"/>
      <c r="O10" s="17">
        <v>0.26561143663634912</v>
      </c>
      <c r="P10" s="17">
        <v>0.27432035396174703</v>
      </c>
      <c r="Q10" s="17">
        <v>0.13649760893418336</v>
      </c>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row>
    <row r="11" spans="1:849" s="3" customFormat="1">
      <c r="A11" s="1"/>
      <c r="B11" s="13">
        <v>2003</v>
      </c>
      <c r="C11" s="14">
        <v>5246402</v>
      </c>
      <c r="D11" s="14">
        <v>4881634</v>
      </c>
      <c r="E11" s="14">
        <v>364768</v>
      </c>
      <c r="F11" s="15"/>
      <c r="G11" s="15">
        <v>1061943</v>
      </c>
      <c r="H11" s="15">
        <v>1022013</v>
      </c>
      <c r="I11" s="14">
        <v>39930</v>
      </c>
      <c r="J11" s="15"/>
      <c r="K11" s="15">
        <v>4184459</v>
      </c>
      <c r="L11" s="15">
        <v>3859621</v>
      </c>
      <c r="M11" s="14">
        <v>324838</v>
      </c>
      <c r="N11" s="16"/>
      <c r="O11" s="17">
        <v>0.20241357791492151</v>
      </c>
      <c r="P11" s="17">
        <v>0.20935879256822612</v>
      </c>
      <c r="Q11" s="17">
        <v>0.10946683919642074</v>
      </c>
      <c r="R11" s="40"/>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row>
    <row r="12" spans="1:849" s="3" customFormat="1">
      <c r="A12" s="1"/>
      <c r="B12" s="13">
        <v>2004</v>
      </c>
      <c r="C12" s="14">
        <v>5428501</v>
      </c>
      <c r="D12" s="14">
        <v>5049099</v>
      </c>
      <c r="E12" s="14">
        <v>379402</v>
      </c>
      <c r="F12" s="15"/>
      <c r="G12" s="15">
        <v>957713</v>
      </c>
      <c r="H12" s="15">
        <v>912892</v>
      </c>
      <c r="I12" s="14">
        <v>44821</v>
      </c>
      <c r="J12" s="15"/>
      <c r="K12" s="15">
        <v>4470788</v>
      </c>
      <c r="L12" s="15">
        <v>4136207</v>
      </c>
      <c r="M12" s="14">
        <v>334581</v>
      </c>
      <c r="N12" s="16"/>
      <c r="O12" s="17">
        <v>0.17642310464712083</v>
      </c>
      <c r="P12" s="17">
        <v>0.18080295118000261</v>
      </c>
      <c r="Q12" s="17">
        <v>0.11813590861408216</v>
      </c>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row>
    <row r="13" spans="1:849" s="3" customFormat="1">
      <c r="A13" s="1"/>
      <c r="B13" s="13">
        <v>2005</v>
      </c>
      <c r="C13" s="14">
        <v>5791198</v>
      </c>
      <c r="D13" s="14">
        <v>5388951</v>
      </c>
      <c r="E13" s="14">
        <v>402247</v>
      </c>
      <c r="F13" s="15"/>
      <c r="G13" s="15">
        <v>943004</v>
      </c>
      <c r="H13" s="15">
        <v>906623</v>
      </c>
      <c r="I13" s="14">
        <v>36381</v>
      </c>
      <c r="J13" s="15"/>
      <c r="K13" s="15">
        <v>4848194</v>
      </c>
      <c r="L13" s="15">
        <v>4482328</v>
      </c>
      <c r="M13" s="14">
        <v>365866</v>
      </c>
      <c r="N13" s="16"/>
      <c r="O13" s="17">
        <v>0.16283401120113661</v>
      </c>
      <c r="P13" s="17">
        <v>0.16823738052173789</v>
      </c>
      <c r="Q13" s="17">
        <v>9.0444428423331932E-2</v>
      </c>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row>
    <row r="14" spans="1:849" s="3" customFormat="1">
      <c r="A14" s="1"/>
      <c r="B14" s="13">
        <v>2006</v>
      </c>
      <c r="C14" s="14">
        <v>6285833</v>
      </c>
      <c r="D14" s="14">
        <v>5836730</v>
      </c>
      <c r="E14" s="14">
        <v>449103</v>
      </c>
      <c r="F14" s="15"/>
      <c r="G14" s="15">
        <v>962866</v>
      </c>
      <c r="H14" s="15">
        <v>910381</v>
      </c>
      <c r="I14" s="14">
        <v>52485</v>
      </c>
      <c r="J14" s="15"/>
      <c r="K14" s="15">
        <v>5322967</v>
      </c>
      <c r="L14" s="15">
        <v>4926349</v>
      </c>
      <c r="M14" s="14">
        <v>396618</v>
      </c>
      <c r="N14" s="16"/>
      <c r="O14" s="17">
        <v>0.15318033425323263</v>
      </c>
      <c r="P14" s="17">
        <v>0.1559744925668996</v>
      </c>
      <c r="Q14" s="17">
        <v>0.11686628679835138</v>
      </c>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row>
    <row r="15" spans="1:849" s="3" customFormat="1">
      <c r="A15" s="1"/>
      <c r="B15" s="13">
        <v>2007</v>
      </c>
      <c r="C15" s="14">
        <v>6878696</v>
      </c>
      <c r="D15" s="14">
        <v>6444285</v>
      </c>
      <c r="E15" s="14">
        <v>434411</v>
      </c>
      <c r="F15" s="15"/>
      <c r="G15" s="15">
        <v>1068730</v>
      </c>
      <c r="H15" s="15">
        <v>1015403</v>
      </c>
      <c r="I15" s="14">
        <v>53327</v>
      </c>
      <c r="J15" s="15"/>
      <c r="K15" s="15">
        <v>5809966</v>
      </c>
      <c r="L15" s="15">
        <v>5428882</v>
      </c>
      <c r="M15" s="14">
        <v>381084</v>
      </c>
      <c r="N15" s="16"/>
      <c r="O15" s="17">
        <v>0.15536811046744906</v>
      </c>
      <c r="P15" s="17">
        <v>0.15756643289364142</v>
      </c>
      <c r="Q15" s="17">
        <v>0.12275702042535755</v>
      </c>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row>
    <row r="16" spans="1:849" s="3" customFormat="1">
      <c r="A16" s="1"/>
      <c r="B16" s="13">
        <v>2008</v>
      </c>
      <c r="C16" s="14">
        <v>7073175</v>
      </c>
      <c r="D16" s="14">
        <v>6603076</v>
      </c>
      <c r="E16" s="14">
        <v>470099</v>
      </c>
      <c r="F16" s="15"/>
      <c r="G16" s="15">
        <v>1040304</v>
      </c>
      <c r="H16" s="15">
        <v>948829</v>
      </c>
      <c r="I16" s="14">
        <v>91475</v>
      </c>
      <c r="J16" s="15"/>
      <c r="K16" s="15">
        <v>6032871</v>
      </c>
      <c r="L16" s="15">
        <v>5654247</v>
      </c>
      <c r="M16" s="14">
        <v>378624</v>
      </c>
      <c r="N16" s="16"/>
      <c r="O16" s="17">
        <v>0.14707737331537818</v>
      </c>
      <c r="P16" s="17">
        <v>0.1436949991185926</v>
      </c>
      <c r="Q16" s="17">
        <v>0.19458667216905376</v>
      </c>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row>
    <row r="17" spans="1:849" s="3" customFormat="1">
      <c r="A17" s="1"/>
      <c r="B17" s="13">
        <v>2009</v>
      </c>
      <c r="C17" s="14">
        <v>6272952</v>
      </c>
      <c r="D17" s="14">
        <v>5804182</v>
      </c>
      <c r="E17" s="14">
        <v>468770</v>
      </c>
      <c r="F17" s="15"/>
      <c r="G17" s="15">
        <v>937592</v>
      </c>
      <c r="H17" s="15">
        <v>862823</v>
      </c>
      <c r="I17" s="14">
        <v>74769</v>
      </c>
      <c r="J17" s="15"/>
      <c r="K17" s="15">
        <v>5335360</v>
      </c>
      <c r="L17" s="15">
        <v>4941359</v>
      </c>
      <c r="M17" s="14">
        <v>394001</v>
      </c>
      <c r="N17" s="16"/>
      <c r="O17" s="17">
        <v>0.14946583362984445</v>
      </c>
      <c r="P17" s="17">
        <v>0.14865540053706103</v>
      </c>
      <c r="Q17" s="17">
        <v>0.15950039464982826</v>
      </c>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row>
    <row r="18" spans="1:849" s="3" customFormat="1">
      <c r="A18" s="1"/>
      <c r="B18" s="13">
        <v>2010</v>
      </c>
      <c r="C18" s="14">
        <v>6904803</v>
      </c>
      <c r="D18" s="14">
        <v>6422751</v>
      </c>
      <c r="E18" s="14">
        <v>482052</v>
      </c>
      <c r="F18" s="15"/>
      <c r="G18" s="15">
        <v>1196099</v>
      </c>
      <c r="H18" s="15">
        <v>1130478</v>
      </c>
      <c r="I18" s="14">
        <v>65621</v>
      </c>
      <c r="J18" s="15"/>
      <c r="K18" s="15">
        <v>5708704</v>
      </c>
      <c r="L18" s="15">
        <v>5292273</v>
      </c>
      <c r="M18" s="14">
        <v>416431</v>
      </c>
      <c r="N18" s="16"/>
      <c r="O18" s="17">
        <v>0.17322710003457015</v>
      </c>
      <c r="P18" s="17">
        <v>0.17601149414012782</v>
      </c>
      <c r="Q18" s="17">
        <v>0.13612846746823995</v>
      </c>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row>
    <row r="19" spans="1:849" s="3" customFormat="1">
      <c r="A19" s="1"/>
      <c r="B19" s="13">
        <v>2011</v>
      </c>
      <c r="C19" s="14">
        <v>7984188</v>
      </c>
      <c r="D19" s="14">
        <v>7507939</v>
      </c>
      <c r="E19" s="14">
        <v>476249</v>
      </c>
      <c r="F19" s="15"/>
      <c r="G19" s="15">
        <v>1384648</v>
      </c>
      <c r="H19" s="15">
        <v>1315116</v>
      </c>
      <c r="I19" s="14">
        <v>69532</v>
      </c>
      <c r="J19" s="15"/>
      <c r="K19" s="15">
        <v>6599540</v>
      </c>
      <c r="L19" s="15">
        <v>6192823</v>
      </c>
      <c r="M19" s="14">
        <v>406717</v>
      </c>
      <c r="N19" s="16"/>
      <c r="O19" s="17">
        <v>0.17342377208552703</v>
      </c>
      <c r="P19" s="17">
        <v>0.17516338371955339</v>
      </c>
      <c r="Q19" s="17">
        <v>0.14599925669135264</v>
      </c>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row>
    <row r="20" spans="1:849" s="3" customFormat="1">
      <c r="A20" s="1"/>
      <c r="B20" s="13">
        <v>2012</v>
      </c>
      <c r="C20" s="14">
        <v>9409390</v>
      </c>
      <c r="D20" s="14">
        <v>8927090</v>
      </c>
      <c r="E20" s="14">
        <v>482300</v>
      </c>
      <c r="F20" s="15"/>
      <c r="G20" s="15">
        <v>1769539</v>
      </c>
      <c r="H20" s="15">
        <v>1693133</v>
      </c>
      <c r="I20" s="14">
        <v>76406</v>
      </c>
      <c r="J20" s="15"/>
      <c r="K20" s="15">
        <v>7639851</v>
      </c>
      <c r="L20" s="15">
        <v>7233957</v>
      </c>
      <c r="M20" s="14">
        <v>405894</v>
      </c>
      <c r="N20" s="16"/>
      <c r="O20" s="17">
        <v>0.18806096888321133</v>
      </c>
      <c r="P20" s="17">
        <v>0.18966236477956422</v>
      </c>
      <c r="Q20" s="17">
        <v>0.15842007049554219</v>
      </c>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row>
    <row r="21" spans="1:849" s="3" customFormat="1">
      <c r="A21" s="1"/>
      <c r="B21" s="13">
        <v>2013</v>
      </c>
      <c r="C21" s="14">
        <v>9637464</v>
      </c>
      <c r="D21" s="14">
        <v>9164349</v>
      </c>
      <c r="E21" s="14">
        <v>473115</v>
      </c>
      <c r="F21" s="15"/>
      <c r="G21" s="15">
        <v>1574604</v>
      </c>
      <c r="H21" s="15">
        <v>1510106</v>
      </c>
      <c r="I21" s="14">
        <v>64498</v>
      </c>
      <c r="J21" s="15"/>
      <c r="K21" s="15">
        <v>8062860</v>
      </c>
      <c r="L21" s="15">
        <v>7654243</v>
      </c>
      <c r="M21" s="14">
        <v>408617</v>
      </c>
      <c r="N21" s="16"/>
      <c r="O21" s="17">
        <v>0.16338364532412261</v>
      </c>
      <c r="P21" s="17">
        <v>0.16478049886576776</v>
      </c>
      <c r="Q21" s="17">
        <v>0.13632626317068788</v>
      </c>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row>
    <row r="22" spans="1:849" s="3" customFormat="1">
      <c r="A22" s="1"/>
      <c r="B22" s="13">
        <v>2014</v>
      </c>
      <c r="C22" s="14">
        <v>10399850</v>
      </c>
      <c r="D22" s="14">
        <v>9932480</v>
      </c>
      <c r="E22" s="14">
        <v>467370</v>
      </c>
      <c r="F22" s="15"/>
      <c r="G22" s="15">
        <v>1539921</v>
      </c>
      <c r="H22" s="15">
        <v>1478401</v>
      </c>
      <c r="I22" s="14">
        <v>61520</v>
      </c>
      <c r="J22" s="15"/>
      <c r="K22" s="15">
        <v>8859929</v>
      </c>
      <c r="L22" s="15">
        <v>8454079</v>
      </c>
      <c r="M22" s="14">
        <v>405850</v>
      </c>
      <c r="N22" s="16"/>
      <c r="O22" s="17">
        <v>0.14807146256917167</v>
      </c>
      <c r="P22" s="17">
        <v>0.14884510212957891</v>
      </c>
      <c r="Q22" s="17">
        <v>0.13163018593405654</v>
      </c>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row>
    <row r="23" spans="1:849" s="3" customFormat="1">
      <c r="A23" s="1"/>
      <c r="B23" s="13">
        <v>2015</v>
      </c>
      <c r="C23" s="14">
        <f>D23+E23</f>
        <v>11423208</v>
      </c>
      <c r="D23" s="14">
        <v>10891745</v>
      </c>
      <c r="E23" s="14">
        <v>531463</v>
      </c>
      <c r="F23" s="15"/>
      <c r="G23" s="15">
        <v>1561585</v>
      </c>
      <c r="H23" s="15">
        <v>1479109</v>
      </c>
      <c r="I23" s="14">
        <v>82476</v>
      </c>
      <c r="J23" s="15"/>
      <c r="K23" s="15">
        <v>9861623</v>
      </c>
      <c r="L23" s="15">
        <v>9412636</v>
      </c>
      <c r="M23" s="14">
        <v>448987</v>
      </c>
      <c r="N23" s="18"/>
      <c r="O23" s="17">
        <v>0.13670284214381809</v>
      </c>
      <c r="P23" s="17">
        <v>0.13580092078909303</v>
      </c>
      <c r="Q23" s="17">
        <v>0.15518672043020867</v>
      </c>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row>
    <row r="24" spans="1:849" s="3" customFormat="1">
      <c r="A24" s="1"/>
      <c r="B24" s="13">
        <v>2016</v>
      </c>
      <c r="C24" s="14">
        <f t="shared" ref="C24:C32" si="0">D24+E24</f>
        <v>10999243</v>
      </c>
      <c r="D24" s="14">
        <v>10381491</v>
      </c>
      <c r="E24" s="14">
        <v>617752</v>
      </c>
      <c r="F24" s="15"/>
      <c r="G24" s="15">
        <v>1489413</v>
      </c>
      <c r="H24" s="15">
        <v>1400179</v>
      </c>
      <c r="I24" s="15">
        <v>89234</v>
      </c>
      <c r="J24" s="15"/>
      <c r="K24" s="15">
        <v>9509830</v>
      </c>
      <c r="L24" s="15">
        <v>8981312</v>
      </c>
      <c r="M24" s="14">
        <v>528518</v>
      </c>
      <c r="N24" s="48"/>
      <c r="O24" s="17">
        <v>0.13541050052262688</v>
      </c>
      <c r="P24" s="17">
        <v>0.13487263053062418</v>
      </c>
      <c r="Q24" s="17">
        <v>0.14444955257125838</v>
      </c>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row>
    <row r="25" spans="1:849" s="3" customFormat="1">
      <c r="A25" s="1"/>
      <c r="B25" s="13">
        <v>2017</v>
      </c>
      <c r="C25" s="14">
        <f t="shared" si="0"/>
        <v>10241449</v>
      </c>
      <c r="D25" s="14">
        <v>9681913</v>
      </c>
      <c r="E25" s="14">
        <v>559536</v>
      </c>
      <c r="F25" s="15"/>
      <c r="G25" s="15">
        <v>1469789</v>
      </c>
      <c r="H25" s="15">
        <v>1385744</v>
      </c>
      <c r="I25" s="15">
        <v>84045</v>
      </c>
      <c r="J25" s="15"/>
      <c r="K25" s="15">
        <v>8771660</v>
      </c>
      <c r="L25" s="15">
        <v>8296169</v>
      </c>
      <c r="M25" s="14">
        <v>475491</v>
      </c>
      <c r="N25" s="48"/>
      <c r="O25" s="19">
        <v>0.1435137742715899</v>
      </c>
      <c r="P25" s="19">
        <v>0.14312708655820394</v>
      </c>
      <c r="Q25" s="19">
        <v>0.15020481255897744</v>
      </c>
      <c r="R25" s="1"/>
      <c r="S25" s="93"/>
      <c r="T25" s="93"/>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row>
    <row r="26" spans="1:849" s="3" customFormat="1">
      <c r="A26" s="1"/>
      <c r="B26" s="13">
        <v>2018</v>
      </c>
      <c r="C26" s="14">
        <f t="shared" si="0"/>
        <v>9561583</v>
      </c>
      <c r="D26" s="14">
        <v>9028026</v>
      </c>
      <c r="E26" s="16">
        <v>533557</v>
      </c>
      <c r="F26" s="48"/>
      <c r="G26" s="15">
        <v>1447321</v>
      </c>
      <c r="H26" s="18">
        <v>1372420</v>
      </c>
      <c r="I26" s="16">
        <v>74901</v>
      </c>
      <c r="J26" s="48"/>
      <c r="K26" s="15">
        <v>8114262</v>
      </c>
      <c r="L26" s="15">
        <v>7655606</v>
      </c>
      <c r="M26" s="14">
        <v>458656</v>
      </c>
      <c r="N26" s="16"/>
      <c r="O26" s="19">
        <v>0.15136834559716733</v>
      </c>
      <c r="P26" s="19">
        <v>0.15201772790641055</v>
      </c>
      <c r="Q26" s="19">
        <v>0.14038050292658516</v>
      </c>
      <c r="R26" s="93"/>
      <c r="S26" s="93"/>
      <c r="T26" s="93"/>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row>
    <row r="27" spans="1:849">
      <c r="B27" s="13">
        <v>2019</v>
      </c>
      <c r="C27" s="14">
        <f t="shared" si="0"/>
        <v>9204490</v>
      </c>
      <c r="D27" s="14">
        <v>8742068</v>
      </c>
      <c r="E27" s="16">
        <v>462422</v>
      </c>
      <c r="G27" s="18">
        <f>+H27+I27</f>
        <v>1525693</v>
      </c>
      <c r="H27" s="18">
        <v>1471148</v>
      </c>
      <c r="I27" s="16">
        <v>54545</v>
      </c>
      <c r="K27" s="15">
        <f>+L27+M27</f>
        <v>7678797</v>
      </c>
      <c r="L27" s="15">
        <v>7270920</v>
      </c>
      <c r="M27" s="15">
        <v>407877</v>
      </c>
      <c r="N27" s="6"/>
      <c r="O27" s="19">
        <f>+G27/C27</f>
        <v>0.16575529985909052</v>
      </c>
      <c r="P27" s="19">
        <f>+H27/D27</f>
        <v>0.16828375162490156</v>
      </c>
      <c r="Q27" s="19">
        <f>+I27/E27</f>
        <v>0.11795502809122403</v>
      </c>
    </row>
    <row r="28" spans="1:849">
      <c r="B28" s="13">
        <v>2020</v>
      </c>
      <c r="C28" s="14">
        <f t="shared" si="0"/>
        <v>4253736</v>
      </c>
      <c r="D28" s="14">
        <v>4013210</v>
      </c>
      <c r="E28" s="16">
        <v>240526</v>
      </c>
      <c r="G28" s="18">
        <f>+H28+I28</f>
        <v>989223</v>
      </c>
      <c r="H28" s="18">
        <v>960095</v>
      </c>
      <c r="I28" s="16">
        <v>29128</v>
      </c>
      <c r="K28" s="15">
        <f>L28+M28</f>
        <v>3264513</v>
      </c>
      <c r="L28" s="15">
        <v>3053115</v>
      </c>
      <c r="M28" s="15">
        <v>211398</v>
      </c>
      <c r="N28" s="6"/>
      <c r="O28" s="19">
        <f t="shared" ref="O28:O29" si="1">+G28/C28</f>
        <v>0.23255392436201966</v>
      </c>
      <c r="P28" s="19">
        <f t="shared" ref="P28:P29" si="2">+H28/D28</f>
        <v>0.23923368076925952</v>
      </c>
      <c r="Q28" s="19">
        <f t="shared" ref="Q28:Q29" si="3">+I28/E28</f>
        <v>0.12110125308698436</v>
      </c>
    </row>
    <row r="29" spans="1:849">
      <c r="B29" s="13">
        <v>2021</v>
      </c>
      <c r="C29" s="14">
        <f t="shared" si="0"/>
        <v>3077152</v>
      </c>
      <c r="D29" s="14">
        <v>2792083</v>
      </c>
      <c r="E29" s="16">
        <v>285069</v>
      </c>
      <c r="G29" s="18">
        <f>H29+I29</f>
        <v>951387</v>
      </c>
      <c r="H29" s="18">
        <v>910790</v>
      </c>
      <c r="I29" s="16">
        <v>40597</v>
      </c>
      <c r="K29" s="15">
        <f>L29+M29</f>
        <v>2125765</v>
      </c>
      <c r="L29" s="15">
        <v>1881293</v>
      </c>
      <c r="M29" s="15">
        <v>244472</v>
      </c>
      <c r="N29" s="6"/>
      <c r="O29" s="19">
        <f t="shared" si="1"/>
        <v>0.30917777217375025</v>
      </c>
      <c r="P29" s="19">
        <f t="shared" si="2"/>
        <v>0.32620448604142499</v>
      </c>
      <c r="Q29" s="19">
        <f t="shared" si="3"/>
        <v>0.14241113554963886</v>
      </c>
    </row>
    <row r="30" spans="1:849">
      <c r="B30" s="13">
        <v>2022</v>
      </c>
      <c r="C30" s="14">
        <f>D30+E30</f>
        <v>7308568</v>
      </c>
      <c r="D30" s="14">
        <v>6815120</v>
      </c>
      <c r="E30" s="16">
        <v>493448</v>
      </c>
      <c r="G30" s="18">
        <f>H30+I30</f>
        <v>1795141</v>
      </c>
      <c r="H30" s="18">
        <v>1728613</v>
      </c>
      <c r="I30" s="16">
        <v>66528</v>
      </c>
      <c r="K30" s="14">
        <f t="shared" ref="K30:M31" si="4">C30-G30</f>
        <v>5513427</v>
      </c>
      <c r="L30" s="14">
        <f t="shared" si="4"/>
        <v>5086507</v>
      </c>
      <c r="M30" s="16">
        <f t="shared" si="4"/>
        <v>426920</v>
      </c>
      <c r="N30" s="6"/>
      <c r="O30" s="270">
        <f>G30/C30</f>
        <v>0.24562144047917459</v>
      </c>
      <c r="P30" s="270">
        <f t="shared" ref="P30:Q31" si="5">H30/D30</f>
        <v>0.2536438096467854</v>
      </c>
      <c r="Q30" s="270">
        <f t="shared" si="5"/>
        <v>0.13482271688202202</v>
      </c>
    </row>
    <row r="31" spans="1:849">
      <c r="B31" s="20">
        <v>2023</v>
      </c>
      <c r="C31" s="265">
        <f>D31+E31</f>
        <v>11001303</v>
      </c>
      <c r="D31" s="265">
        <v>10438327</v>
      </c>
      <c r="E31" s="266">
        <v>562976</v>
      </c>
      <c r="F31" s="267"/>
      <c r="G31" s="268">
        <f t="shared" ref="G31" si="6">H31+I31</f>
        <v>2397246</v>
      </c>
      <c r="H31" s="268">
        <v>2328664</v>
      </c>
      <c r="I31" s="266">
        <v>68582</v>
      </c>
      <c r="J31" s="267"/>
      <c r="K31" s="265">
        <f t="shared" si="4"/>
        <v>8604057</v>
      </c>
      <c r="L31" s="265">
        <f t="shared" si="4"/>
        <v>8109663</v>
      </c>
      <c r="M31" s="266">
        <f t="shared" si="4"/>
        <v>494394</v>
      </c>
      <c r="N31" s="269"/>
      <c r="O31" s="271">
        <f>G31/C31</f>
        <v>0.21790564263160464</v>
      </c>
      <c r="P31" s="271">
        <f t="shared" si="5"/>
        <v>0.22308785689507524</v>
      </c>
      <c r="Q31" s="271">
        <f t="shared" si="5"/>
        <v>0.12182046836810095</v>
      </c>
    </row>
    <row r="32" spans="1:849" ht="5.45" customHeight="1">
      <c r="B32" s="13"/>
      <c r="C32" s="14">
        <f t="shared" si="0"/>
        <v>0</v>
      </c>
      <c r="D32" s="14"/>
      <c r="E32" s="16"/>
      <c r="G32" s="18"/>
      <c r="H32" s="18"/>
      <c r="I32" s="16"/>
      <c r="K32" s="15"/>
      <c r="L32" s="15"/>
      <c r="M32" s="15"/>
      <c r="N32" s="6"/>
      <c r="O32" s="19"/>
      <c r="P32" s="19"/>
      <c r="Q32" s="19"/>
    </row>
    <row r="33" spans="2:17" ht="16.5" customHeight="1">
      <c r="B33" s="81" t="s">
        <v>55</v>
      </c>
      <c r="C33" s="21"/>
      <c r="D33" s="22"/>
      <c r="E33" s="23"/>
      <c r="F33" s="24"/>
      <c r="G33" s="25"/>
      <c r="H33" s="26"/>
      <c r="I33" s="23"/>
      <c r="J33" s="24"/>
      <c r="K33" s="25"/>
      <c r="L33" s="26"/>
      <c r="M33" s="23"/>
      <c r="N33" s="23"/>
      <c r="O33" s="27"/>
      <c r="P33" s="27"/>
      <c r="Q33" s="27"/>
    </row>
    <row r="34" spans="2:17" ht="79.5" customHeight="1">
      <c r="B34" s="76" t="s">
        <v>252</v>
      </c>
      <c r="C34" s="76"/>
      <c r="D34" s="76"/>
      <c r="E34" s="76"/>
      <c r="F34" s="76"/>
      <c r="G34" s="76"/>
      <c r="H34" s="76"/>
      <c r="I34" s="76"/>
      <c r="J34" s="76"/>
      <c r="K34" s="76"/>
      <c r="L34" s="76"/>
      <c r="M34" s="76"/>
      <c r="N34" s="76"/>
      <c r="O34" s="76"/>
      <c r="P34" s="76"/>
      <c r="Q34" s="76"/>
    </row>
    <row r="35" spans="2:17" ht="77.25">
      <c r="B35" s="159" t="s">
        <v>477</v>
      </c>
      <c r="C35" s="158"/>
      <c r="D35" s="158"/>
      <c r="E35" s="158"/>
      <c r="F35" s="158"/>
      <c r="G35" s="158"/>
      <c r="H35" s="158"/>
      <c r="I35" s="158"/>
      <c r="J35" s="158"/>
      <c r="K35" s="158"/>
      <c r="L35" s="158"/>
      <c r="M35" s="158"/>
      <c r="N35" s="158"/>
      <c r="O35" s="158"/>
      <c r="P35" s="158"/>
      <c r="Q35" s="158"/>
    </row>
    <row r="36" spans="2:17" ht="77.25">
      <c r="B36" s="142" t="s">
        <v>467</v>
      </c>
      <c r="C36" s="142"/>
      <c r="D36" s="142"/>
      <c r="E36" s="142"/>
      <c r="F36" s="142"/>
      <c r="G36" s="142"/>
      <c r="H36" s="142"/>
      <c r="I36" s="142"/>
      <c r="J36" s="142"/>
      <c r="K36" s="142"/>
      <c r="L36" s="142"/>
      <c r="M36" s="142"/>
      <c r="N36" s="142"/>
      <c r="O36" s="142"/>
      <c r="P36" s="142"/>
      <c r="Q36" s="142"/>
    </row>
    <row r="37" spans="2:17">
      <c r="B37" s="142"/>
      <c r="C37" s="142"/>
      <c r="D37" s="142"/>
      <c r="E37" s="142"/>
      <c r="F37" s="142"/>
      <c r="G37" s="142"/>
      <c r="H37" s="142"/>
      <c r="I37" s="142"/>
      <c r="J37" s="142"/>
      <c r="K37" s="142"/>
      <c r="L37" s="142"/>
      <c r="M37" s="142"/>
      <c r="N37" s="142"/>
      <c r="O37" s="142"/>
      <c r="P37" s="142"/>
      <c r="Q37" s="142"/>
    </row>
    <row r="38" spans="2:17" ht="3.75" customHeight="1">
      <c r="B38" s="24"/>
      <c r="C38" s="24"/>
      <c r="D38" s="24"/>
      <c r="E38" s="24"/>
      <c r="F38" s="24"/>
      <c r="G38" s="24"/>
      <c r="H38" s="24"/>
      <c r="I38" s="24"/>
      <c r="J38" s="24"/>
      <c r="K38" s="24"/>
      <c r="L38" s="24"/>
      <c r="M38" s="24"/>
      <c r="N38" s="24"/>
      <c r="O38" s="24"/>
      <c r="P38" s="24"/>
      <c r="Q38" s="24"/>
    </row>
    <row r="39" spans="2:17" ht="154.5" customHeight="1">
      <c r="B39" s="142" t="s">
        <v>888</v>
      </c>
      <c r="C39" s="149"/>
      <c r="D39" s="149"/>
      <c r="E39" s="149"/>
      <c r="F39" s="149"/>
      <c r="G39" s="149"/>
      <c r="H39" s="149"/>
      <c r="I39" s="149"/>
      <c r="J39" s="149"/>
      <c r="K39" s="149"/>
      <c r="L39" s="149"/>
      <c r="M39" s="149"/>
      <c r="N39" s="149"/>
      <c r="O39" s="149"/>
      <c r="P39" s="149"/>
      <c r="Q39" s="149"/>
    </row>
    <row r="40" spans="2:17" s="24" customFormat="1" ht="89.25">
      <c r="B40" s="206" t="s">
        <v>533</v>
      </c>
      <c r="C40" s="160"/>
      <c r="D40" s="160"/>
      <c r="E40" s="160"/>
      <c r="F40" s="160"/>
      <c r="G40" s="160"/>
      <c r="H40" s="160"/>
      <c r="I40" s="160"/>
      <c r="J40" s="160"/>
      <c r="K40" s="160"/>
      <c r="L40" s="80"/>
      <c r="M40" s="80"/>
      <c r="N40" s="80"/>
      <c r="O40" s="80"/>
      <c r="P40" s="80"/>
      <c r="Q40" s="80"/>
    </row>
    <row r="41" spans="2:17">
      <c r="B41" s="272" t="s">
        <v>567</v>
      </c>
      <c r="C41" s="38"/>
      <c r="D41" s="38"/>
      <c r="E41" s="38"/>
      <c r="F41" s="38"/>
      <c r="G41" s="38"/>
      <c r="H41" s="38"/>
      <c r="I41" s="38"/>
      <c r="J41" s="38"/>
      <c r="K41" s="38"/>
      <c r="L41" s="38"/>
      <c r="M41" s="38"/>
      <c r="N41" s="38"/>
      <c r="O41" s="38"/>
      <c r="P41" s="38"/>
      <c r="Q41" s="38"/>
    </row>
    <row r="42" spans="2:17" hidden="1">
      <c r="B42" s="38"/>
      <c r="C42" s="38"/>
      <c r="D42" s="38"/>
      <c r="E42" s="38"/>
      <c r="F42" s="38"/>
      <c r="G42" s="38"/>
      <c r="H42" s="38"/>
      <c r="I42" s="38"/>
      <c r="J42" s="38"/>
      <c r="K42" s="38"/>
      <c r="L42" s="38"/>
      <c r="M42" s="38"/>
      <c r="N42" s="38"/>
      <c r="O42" s="38"/>
      <c r="P42" s="38"/>
      <c r="Q42" s="38"/>
    </row>
    <row r="43" spans="2:17" hidden="1">
      <c r="B43" s="38"/>
      <c r="C43" s="38"/>
      <c r="D43" s="38"/>
      <c r="E43" s="38"/>
      <c r="F43" s="38"/>
      <c r="G43" s="38"/>
      <c r="H43" s="38"/>
      <c r="I43" s="38"/>
      <c r="J43" s="38"/>
      <c r="K43" s="38"/>
      <c r="L43" s="38"/>
      <c r="M43" s="38"/>
      <c r="N43" s="38"/>
      <c r="O43" s="38"/>
      <c r="P43" s="38"/>
      <c r="Q43" s="38"/>
    </row>
    <row r="44" spans="2:17" hidden="1">
      <c r="B44" s="38"/>
      <c r="C44" s="38"/>
      <c r="D44" s="38"/>
      <c r="E44" s="38"/>
      <c r="F44" s="38"/>
      <c r="G44" s="38"/>
      <c r="H44" s="38"/>
      <c r="I44" s="38"/>
      <c r="J44" s="38"/>
      <c r="K44" s="38"/>
      <c r="L44" s="38"/>
      <c r="M44" s="38"/>
      <c r="N44" s="38"/>
      <c r="O44" s="38"/>
      <c r="P44" s="38"/>
      <c r="Q44" s="38"/>
    </row>
    <row r="45" spans="2:17"/>
  </sheetData>
  <mergeCells count="6">
    <mergeCell ref="B3:B4"/>
    <mergeCell ref="G2:Q2"/>
    <mergeCell ref="C3:E3"/>
    <mergeCell ref="G3:I3"/>
    <mergeCell ref="O3:Q3"/>
    <mergeCell ref="K3:M3"/>
  </mergeCells>
  <hyperlinks>
    <hyperlink ref="B40" r:id="rId1" display="https://travel.state.gov/content/travel/en/legal/visa-law0/visa-statistics/annual-reports.html" xr:uid="{00000000-0004-0000-0100-000000000000}"/>
    <hyperlink ref="R3" location="Índice!A1" display="Regresar" xr:uid="{00000000-0004-0000-0100-000001000000}"/>
    <hyperlink ref="B41" r:id="rId2" tooltip="2022 Visas emitidas a mexicanos por autoridades de EE.UU. en sus oficinas consulares " display="https://travel.state.gov/content/dam/visas/Statistics/AnnualReports/FY2022AnnualReport/FY22_TableIII.pdf" xr:uid="{00000000-0004-0000-0100-000002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96"/>
  <sheetViews>
    <sheetView zoomScaleNormal="100" workbookViewId="0">
      <pane xSplit="2" ySplit="7" topLeftCell="H8" activePane="bottomRight" state="frozen"/>
      <selection pane="topRight" activeCell="C1" sqref="C1"/>
      <selection pane="bottomLeft" activeCell="A8" sqref="A8"/>
      <selection pane="bottomRight" activeCell="H11" sqref="H11"/>
    </sheetView>
  </sheetViews>
  <sheetFormatPr baseColWidth="10" defaultColWidth="0" defaultRowHeight="18" zeroHeight="1"/>
  <cols>
    <col min="1" max="1" width="2.85546875" style="1" customWidth="1"/>
    <col min="2" max="2" width="77.140625" style="1" customWidth="1"/>
    <col min="3" max="24" width="11.42578125" style="1" customWidth="1"/>
    <col min="25" max="25" width="13.140625" style="61" customWidth="1"/>
    <col min="26" max="30" width="11.42578125" style="61" customWidth="1"/>
    <col min="31" max="31" width="11.42578125" style="1" customWidth="1"/>
    <col min="32" max="32" width="2.85546875" style="1" customWidth="1"/>
    <col min="33" max="48" width="0" style="1" hidden="1" customWidth="1"/>
    <col min="49" max="16384" width="11.42578125" style="1" hidden="1"/>
  </cols>
  <sheetData>
    <row r="1" spans="2:48" ht="18" customHeight="1">
      <c r="C1" s="7"/>
      <c r="D1" s="7"/>
      <c r="E1" s="7"/>
      <c r="F1" s="7"/>
      <c r="G1" s="7"/>
      <c r="H1" s="7"/>
      <c r="I1" s="7"/>
      <c r="J1" s="7"/>
      <c r="K1" s="7"/>
      <c r="L1" s="7"/>
      <c r="M1" s="7"/>
      <c r="N1" s="7"/>
      <c r="O1" s="7"/>
      <c r="P1" s="7"/>
      <c r="Q1" s="7"/>
      <c r="R1" s="7"/>
      <c r="S1" s="7"/>
      <c r="T1" s="7"/>
      <c r="U1" s="7"/>
      <c r="V1" s="7"/>
      <c r="W1" s="7"/>
      <c r="X1" s="7"/>
      <c r="Y1" s="7"/>
      <c r="Z1" s="7"/>
      <c r="AA1" s="7"/>
      <c r="AB1" s="7"/>
      <c r="AC1" s="7"/>
      <c r="AD1" s="7"/>
    </row>
    <row r="2" spans="2:48" ht="22.5" customHeight="1">
      <c r="B2" s="7"/>
      <c r="C2" s="7"/>
      <c r="D2" s="7"/>
      <c r="E2" s="7"/>
      <c r="F2" s="7"/>
      <c r="G2" s="299" t="s">
        <v>568</v>
      </c>
      <c r="H2" s="299"/>
      <c r="I2" s="299"/>
      <c r="J2" s="299"/>
      <c r="K2" s="299"/>
      <c r="L2" s="299"/>
      <c r="M2" s="299"/>
      <c r="N2" s="299"/>
      <c r="O2" s="299"/>
      <c r="P2" s="299"/>
      <c r="Q2" s="299"/>
      <c r="R2" s="299"/>
      <c r="S2" s="299"/>
      <c r="T2" s="299"/>
      <c r="U2" s="299"/>
      <c r="V2" s="299"/>
      <c r="W2" s="299"/>
      <c r="X2" s="299"/>
      <c r="Y2" s="299"/>
      <c r="Z2" s="299"/>
      <c r="AA2" s="128"/>
      <c r="AB2" s="128"/>
      <c r="AC2" s="128"/>
      <c r="AD2" s="128"/>
    </row>
    <row r="3" spans="2:48" ht="18" customHeight="1">
      <c r="B3" s="7"/>
      <c r="C3" s="7"/>
      <c r="D3" s="7"/>
      <c r="E3" s="7"/>
      <c r="F3" s="7"/>
      <c r="G3" s="299"/>
      <c r="H3" s="299"/>
      <c r="I3" s="299"/>
      <c r="J3" s="299"/>
      <c r="K3" s="299"/>
      <c r="L3" s="299"/>
      <c r="M3" s="299"/>
      <c r="N3" s="299"/>
      <c r="O3" s="299"/>
      <c r="P3" s="299"/>
      <c r="Q3" s="299"/>
      <c r="R3" s="299"/>
      <c r="S3" s="299"/>
      <c r="T3" s="299"/>
      <c r="U3" s="299"/>
      <c r="V3" s="299"/>
      <c r="W3" s="299"/>
      <c r="X3" s="299"/>
      <c r="Y3" s="299"/>
      <c r="Z3" s="299"/>
      <c r="AA3" s="128"/>
      <c r="AB3" s="128"/>
      <c r="AC3" s="128"/>
      <c r="AD3" s="128"/>
    </row>
    <row r="4" spans="2:48" ht="15.75" customHeight="1">
      <c r="B4" s="82"/>
      <c r="C4" s="7"/>
      <c r="D4" s="7"/>
      <c r="E4" s="7"/>
      <c r="F4" s="7"/>
      <c r="G4" s="7"/>
      <c r="H4" s="7"/>
      <c r="I4" s="7"/>
      <c r="J4" s="7"/>
      <c r="K4" s="7"/>
      <c r="L4" s="7"/>
      <c r="M4" s="7"/>
      <c r="N4" s="7"/>
      <c r="O4" s="7"/>
      <c r="P4" s="7"/>
      <c r="Q4" s="7"/>
      <c r="R4" s="7"/>
      <c r="S4" s="7"/>
      <c r="T4" s="7"/>
      <c r="U4" s="7"/>
      <c r="V4" s="7"/>
      <c r="W4" s="7"/>
      <c r="X4" s="7"/>
      <c r="Y4" s="7"/>
      <c r="Z4" s="7"/>
      <c r="AA4" s="7"/>
      <c r="AB4" s="7"/>
      <c r="AC4" s="7"/>
      <c r="AD4" s="7"/>
    </row>
    <row r="5" spans="2:48">
      <c r="B5" s="301" t="s">
        <v>478</v>
      </c>
      <c r="C5" s="303" t="s">
        <v>230</v>
      </c>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row>
    <row r="6" spans="2:48" ht="30" customHeight="1">
      <c r="B6" s="302"/>
      <c r="C6" s="273">
        <v>1996</v>
      </c>
      <c r="D6" s="263">
        <v>1997</v>
      </c>
      <c r="E6" s="263">
        <v>1998</v>
      </c>
      <c r="F6" s="263">
        <v>1999</v>
      </c>
      <c r="G6" s="263">
        <v>2000</v>
      </c>
      <c r="H6" s="263">
        <v>2001</v>
      </c>
      <c r="I6" s="263">
        <v>2002</v>
      </c>
      <c r="J6" s="263">
        <v>2003</v>
      </c>
      <c r="K6" s="263" t="s">
        <v>522</v>
      </c>
      <c r="L6" s="263" t="s">
        <v>523</v>
      </c>
      <c r="M6" s="263">
        <v>2006</v>
      </c>
      <c r="N6" s="263">
        <v>2007</v>
      </c>
      <c r="O6" s="263">
        <v>2008</v>
      </c>
      <c r="P6" s="263">
        <v>2009</v>
      </c>
      <c r="Q6" s="263">
        <v>2010</v>
      </c>
      <c r="R6" s="263">
        <v>2011</v>
      </c>
      <c r="S6" s="263">
        <v>2012</v>
      </c>
      <c r="T6" s="263">
        <v>2013</v>
      </c>
      <c r="U6" s="263">
        <v>2014</v>
      </c>
      <c r="V6" s="263">
        <v>2015</v>
      </c>
      <c r="W6" s="263">
        <v>2016</v>
      </c>
      <c r="X6" s="263">
        <v>2017</v>
      </c>
      <c r="Y6" s="263">
        <v>2018</v>
      </c>
      <c r="Z6" s="263">
        <v>2019</v>
      </c>
      <c r="AA6" s="263">
        <v>2020</v>
      </c>
      <c r="AB6" s="263">
        <v>2021</v>
      </c>
      <c r="AC6" s="263">
        <v>2022</v>
      </c>
      <c r="AD6" s="129">
        <v>2023</v>
      </c>
      <c r="AE6" s="161" t="s">
        <v>524</v>
      </c>
    </row>
    <row r="7" spans="2:48">
      <c r="B7" s="134" t="s">
        <v>242</v>
      </c>
      <c r="C7" s="135">
        <f t="shared" ref="C7:AC7" si="0">SUM(C9,C22,C48,C63,C71)</f>
        <v>423440</v>
      </c>
      <c r="D7" s="135">
        <f t="shared" si="0"/>
        <v>416919</v>
      </c>
      <c r="E7" s="135">
        <f t="shared" si="0"/>
        <v>375684</v>
      </c>
      <c r="F7" s="135">
        <f t="shared" si="0"/>
        <v>413662</v>
      </c>
      <c r="G7" s="135">
        <f t="shared" si="0"/>
        <v>413521</v>
      </c>
      <c r="H7" s="135">
        <f t="shared" si="0"/>
        <v>406080</v>
      </c>
      <c r="I7" s="135">
        <f t="shared" si="0"/>
        <v>389157</v>
      </c>
      <c r="J7" s="135">
        <f t="shared" si="0"/>
        <v>364768</v>
      </c>
      <c r="K7" s="135">
        <f t="shared" si="0"/>
        <v>379402</v>
      </c>
      <c r="L7" s="135">
        <f t="shared" si="0"/>
        <v>402247</v>
      </c>
      <c r="M7" s="135">
        <f t="shared" si="0"/>
        <v>449103</v>
      </c>
      <c r="N7" s="135">
        <f t="shared" si="0"/>
        <v>434411</v>
      </c>
      <c r="O7" s="135">
        <f t="shared" si="0"/>
        <v>470099</v>
      </c>
      <c r="P7" s="135">
        <f t="shared" si="0"/>
        <v>468770</v>
      </c>
      <c r="Q7" s="135">
        <f t="shared" si="0"/>
        <v>482052</v>
      </c>
      <c r="R7" s="135">
        <f t="shared" si="0"/>
        <v>476249</v>
      </c>
      <c r="S7" s="135">
        <f t="shared" si="0"/>
        <v>482300</v>
      </c>
      <c r="T7" s="135">
        <f t="shared" si="0"/>
        <v>473115</v>
      </c>
      <c r="U7" s="135">
        <f t="shared" si="0"/>
        <v>467370</v>
      </c>
      <c r="V7" s="135">
        <f t="shared" si="0"/>
        <v>531463</v>
      </c>
      <c r="W7" s="135">
        <f t="shared" si="0"/>
        <v>617752</v>
      </c>
      <c r="X7" s="135">
        <f t="shared" si="0"/>
        <v>559536</v>
      </c>
      <c r="Y7" s="135">
        <f t="shared" si="0"/>
        <v>533557</v>
      </c>
      <c r="Z7" s="135">
        <f t="shared" si="0"/>
        <v>462422</v>
      </c>
      <c r="AA7" s="135">
        <f t="shared" si="0"/>
        <v>240526</v>
      </c>
      <c r="AB7" s="135">
        <f t="shared" si="0"/>
        <v>285069</v>
      </c>
      <c r="AC7" s="135">
        <f t="shared" si="0"/>
        <v>493448</v>
      </c>
      <c r="AD7" s="274">
        <v>562976</v>
      </c>
    </row>
    <row r="8" spans="2:48" ht="3.75" customHeight="1">
      <c r="B8" s="220"/>
      <c r="C8" s="8"/>
      <c r="D8" s="8"/>
      <c r="E8" s="8"/>
      <c r="F8" s="8"/>
      <c r="G8" s="8"/>
      <c r="H8" s="8"/>
      <c r="I8" s="8"/>
      <c r="J8" s="8"/>
      <c r="K8" s="8"/>
      <c r="L8" s="8"/>
      <c r="M8" s="8"/>
      <c r="N8" s="8"/>
      <c r="O8" s="8"/>
      <c r="P8" s="8"/>
      <c r="Q8" s="8"/>
      <c r="R8" s="8"/>
      <c r="S8" s="8"/>
      <c r="T8" s="8"/>
      <c r="U8" s="8"/>
      <c r="V8" s="8"/>
      <c r="W8" s="8"/>
      <c r="X8" s="8"/>
      <c r="Y8" s="8"/>
      <c r="Z8" s="8"/>
      <c r="AA8" s="8"/>
      <c r="AB8" s="8"/>
      <c r="AC8" s="8"/>
      <c r="AD8" s="8"/>
    </row>
    <row r="9" spans="2:48">
      <c r="B9" s="136" t="s">
        <v>250</v>
      </c>
      <c r="C9" s="137">
        <f>SUM(C11,C13,C15,C16,C18,C20)</f>
        <v>207734</v>
      </c>
      <c r="D9" s="137">
        <f t="shared" ref="D9:AC9" si="1">SUM(D11,D13,D15,D16,D18,D20)</f>
        <v>170785</v>
      </c>
      <c r="E9" s="137">
        <f t="shared" si="1"/>
        <v>165986</v>
      </c>
      <c r="F9" s="137">
        <f t="shared" si="1"/>
        <v>191393</v>
      </c>
      <c r="G9" s="137">
        <f t="shared" si="1"/>
        <v>181127</v>
      </c>
      <c r="H9" s="137">
        <f t="shared" si="1"/>
        <v>146204</v>
      </c>
      <c r="I9" s="137">
        <f t="shared" si="1"/>
        <v>129414</v>
      </c>
      <c r="J9" s="137">
        <f t="shared" si="1"/>
        <v>131407</v>
      </c>
      <c r="K9" s="137">
        <f t="shared" si="1"/>
        <v>152454</v>
      </c>
      <c r="L9" s="137">
        <f t="shared" si="1"/>
        <v>146279</v>
      </c>
      <c r="M9" s="137">
        <f t="shared" si="1"/>
        <v>139753</v>
      </c>
      <c r="N9" s="137">
        <f t="shared" si="1"/>
        <v>151128</v>
      </c>
      <c r="O9" s="137">
        <f t="shared" si="1"/>
        <v>169896</v>
      </c>
      <c r="P9" s="137">
        <f t="shared" si="1"/>
        <v>176273</v>
      </c>
      <c r="Q9" s="137">
        <f t="shared" si="1"/>
        <v>200567</v>
      </c>
      <c r="R9" s="137">
        <f t="shared" si="1"/>
        <v>192891</v>
      </c>
      <c r="S9" s="137">
        <f t="shared" si="1"/>
        <v>189128</v>
      </c>
      <c r="T9" s="137">
        <f t="shared" si="1"/>
        <v>189020</v>
      </c>
      <c r="U9" s="137">
        <f t="shared" si="1"/>
        <v>197760</v>
      </c>
      <c r="V9" s="137">
        <f t="shared" si="1"/>
        <v>208840</v>
      </c>
      <c r="W9" s="137">
        <f t="shared" si="1"/>
        <v>215498</v>
      </c>
      <c r="X9" s="137">
        <f t="shared" si="1"/>
        <v>212155</v>
      </c>
      <c r="Y9" s="137">
        <f t="shared" si="1"/>
        <v>211641</v>
      </c>
      <c r="Z9" s="137">
        <f t="shared" si="1"/>
        <v>190938</v>
      </c>
      <c r="AA9" s="137">
        <f>SUM(AA11,AA13,AA15,AA16,AA18,AA20)</f>
        <v>90435</v>
      </c>
      <c r="AB9" s="137">
        <f t="shared" si="1"/>
        <v>63858</v>
      </c>
      <c r="AC9" s="137">
        <f t="shared" si="1"/>
        <v>156800</v>
      </c>
      <c r="AD9" s="137">
        <v>194419</v>
      </c>
      <c r="AE9" s="88"/>
      <c r="AF9" s="88"/>
      <c r="AG9" s="88"/>
      <c r="AH9" s="88"/>
      <c r="AI9" s="87"/>
      <c r="AJ9" s="88"/>
      <c r="AK9" s="88"/>
      <c r="AL9" s="88"/>
      <c r="AM9" s="88"/>
      <c r="AN9" s="88"/>
      <c r="AO9" s="88"/>
      <c r="AP9" s="88"/>
      <c r="AQ9" s="88"/>
      <c r="AR9" s="88"/>
      <c r="AS9" s="88"/>
      <c r="AT9" s="88"/>
      <c r="AU9" s="88"/>
      <c r="AV9" s="87"/>
    </row>
    <row r="10" spans="2:48">
      <c r="B10" s="125" t="s">
        <v>218</v>
      </c>
      <c r="C10" s="28"/>
      <c r="D10" s="28"/>
      <c r="E10" s="28"/>
      <c r="F10" s="28"/>
      <c r="G10" s="28"/>
      <c r="H10" s="28"/>
      <c r="I10" s="28"/>
      <c r="J10" s="28"/>
      <c r="K10" s="28"/>
      <c r="L10" s="28"/>
      <c r="M10" s="28"/>
      <c r="N10" s="28"/>
      <c r="O10" s="28"/>
      <c r="P10" s="28"/>
      <c r="Q10" s="28"/>
      <c r="R10" s="28"/>
      <c r="S10" s="28"/>
      <c r="T10" s="28"/>
      <c r="U10" s="28"/>
      <c r="V10" s="28"/>
      <c r="W10" s="84"/>
      <c r="X10" s="84"/>
      <c r="Y10" s="85"/>
      <c r="Z10" s="85" t="s">
        <v>471</v>
      </c>
      <c r="AA10" s="85"/>
      <c r="AB10" s="85"/>
      <c r="AC10" s="85"/>
      <c r="AD10" s="85"/>
      <c r="AE10" s="47"/>
    </row>
    <row r="11" spans="2:48">
      <c r="B11" s="83" t="s">
        <v>255</v>
      </c>
      <c r="C11" s="28">
        <v>15847</v>
      </c>
      <c r="D11" s="28">
        <v>17185</v>
      </c>
      <c r="E11" s="28">
        <v>14353</v>
      </c>
      <c r="F11" s="28">
        <v>18936</v>
      </c>
      <c r="G11" s="28">
        <v>19670</v>
      </c>
      <c r="H11" s="28">
        <v>15871</v>
      </c>
      <c r="I11" s="28">
        <v>15817</v>
      </c>
      <c r="J11" s="28">
        <v>16914</v>
      </c>
      <c r="K11" s="28">
        <v>18991</v>
      </c>
      <c r="L11" s="28">
        <v>18809</v>
      </c>
      <c r="M11" s="28">
        <v>15909</v>
      </c>
      <c r="N11" s="28">
        <v>17128</v>
      </c>
      <c r="O11" s="28">
        <v>20057</v>
      </c>
      <c r="P11" s="28">
        <v>18969</v>
      </c>
      <c r="Q11" s="28">
        <v>25740</v>
      </c>
      <c r="R11" s="28">
        <v>20709</v>
      </c>
      <c r="S11" s="28">
        <v>19577</v>
      </c>
      <c r="T11" s="28">
        <v>22863</v>
      </c>
      <c r="U11" s="28">
        <v>21511</v>
      </c>
      <c r="V11" s="28">
        <v>22346</v>
      </c>
      <c r="W11" s="28">
        <v>21800</v>
      </c>
      <c r="X11" s="28">
        <v>22807</v>
      </c>
      <c r="Y11" s="29">
        <v>25156</v>
      </c>
      <c r="Z11" s="29">
        <v>20858</v>
      </c>
      <c r="AA11" s="29">
        <v>7534</v>
      </c>
      <c r="AB11" s="29">
        <v>6344</v>
      </c>
      <c r="AC11" s="29">
        <v>17045</v>
      </c>
      <c r="AD11" s="29">
        <v>23783</v>
      </c>
    </row>
    <row r="12" spans="2:48">
      <c r="B12" s="31" t="s">
        <v>219</v>
      </c>
      <c r="C12" s="31"/>
      <c r="D12" s="31"/>
      <c r="E12" s="31"/>
      <c r="F12" s="31"/>
      <c r="G12" s="31"/>
      <c r="H12" s="31"/>
      <c r="I12" s="31"/>
      <c r="J12" s="31"/>
      <c r="K12" s="31"/>
      <c r="L12" s="31"/>
      <c r="M12" s="31"/>
      <c r="N12" s="31"/>
      <c r="O12" s="31"/>
      <c r="P12" s="31"/>
      <c r="Q12" s="31"/>
      <c r="R12" s="31"/>
      <c r="S12" s="31"/>
      <c r="T12" s="31"/>
      <c r="U12" s="31"/>
      <c r="V12" s="31"/>
      <c r="W12" s="31"/>
      <c r="X12" s="31"/>
      <c r="Y12" s="97"/>
      <c r="Z12" s="97"/>
      <c r="AA12" s="97"/>
      <c r="AB12" s="97"/>
      <c r="AC12" s="97"/>
      <c r="AD12" s="97"/>
    </row>
    <row r="13" spans="2:48">
      <c r="B13" s="100" t="s">
        <v>231</v>
      </c>
      <c r="C13" s="28">
        <v>41994</v>
      </c>
      <c r="D13" s="28">
        <v>32611</v>
      </c>
      <c r="E13" s="28">
        <v>29796</v>
      </c>
      <c r="F13" s="28">
        <v>45662</v>
      </c>
      <c r="G13" s="28">
        <v>37653</v>
      </c>
      <c r="H13" s="28">
        <v>20661</v>
      </c>
      <c r="I13" s="28">
        <v>14565</v>
      </c>
      <c r="J13" s="28">
        <v>9343</v>
      </c>
      <c r="K13" s="28">
        <v>17160</v>
      </c>
      <c r="L13" s="28">
        <v>16770</v>
      </c>
      <c r="M13" s="28">
        <v>14987</v>
      </c>
      <c r="N13" s="28">
        <v>14602</v>
      </c>
      <c r="O13" s="28">
        <v>25798</v>
      </c>
      <c r="P13" s="28">
        <v>29588</v>
      </c>
      <c r="Q13" s="28">
        <v>32423</v>
      </c>
      <c r="R13" s="28">
        <v>48150</v>
      </c>
      <c r="S13" s="28">
        <v>47980</v>
      </c>
      <c r="T13" s="28">
        <v>49495</v>
      </c>
      <c r="U13" s="28">
        <v>53292</v>
      </c>
      <c r="V13" s="28">
        <v>58583</v>
      </c>
      <c r="W13" s="28">
        <v>64424</v>
      </c>
      <c r="X13" s="28">
        <v>61883</v>
      </c>
      <c r="Y13" s="29">
        <v>59449</v>
      </c>
      <c r="Z13" s="29">
        <v>55210</v>
      </c>
      <c r="AA13" s="29">
        <v>26154</v>
      </c>
      <c r="AB13" s="29">
        <v>26169</v>
      </c>
      <c r="AC13" s="29">
        <v>64813</v>
      </c>
      <c r="AD13" s="29">
        <v>64914</v>
      </c>
    </row>
    <row r="14" spans="2:48">
      <c r="B14" s="31" t="s">
        <v>220</v>
      </c>
      <c r="C14" s="31"/>
      <c r="D14" s="31"/>
      <c r="E14" s="31"/>
      <c r="F14" s="31"/>
      <c r="G14" s="31"/>
      <c r="H14" s="31"/>
      <c r="I14" s="31"/>
      <c r="J14" s="31"/>
      <c r="K14" s="31"/>
      <c r="L14" s="31"/>
      <c r="M14" s="31"/>
      <c r="N14" s="31"/>
      <c r="O14" s="31"/>
      <c r="P14" s="31"/>
      <c r="Q14" s="31"/>
      <c r="R14" s="31"/>
      <c r="S14" s="31"/>
      <c r="T14" s="31"/>
      <c r="U14" s="31"/>
      <c r="V14" s="31"/>
      <c r="W14" s="31"/>
      <c r="X14" s="31"/>
      <c r="Y14" s="97"/>
      <c r="Z14" s="97"/>
      <c r="AA14" s="97"/>
      <c r="AB14" s="97"/>
      <c r="AC14" s="97"/>
      <c r="AD14" s="97"/>
    </row>
    <row r="15" spans="2:48">
      <c r="B15" s="101" t="s">
        <v>232</v>
      </c>
      <c r="C15" s="28">
        <v>30542</v>
      </c>
      <c r="D15" s="28">
        <v>16777</v>
      </c>
      <c r="E15" s="28">
        <v>18147</v>
      </c>
      <c r="F15" s="28">
        <v>21790</v>
      </c>
      <c r="G15" s="28">
        <v>20227</v>
      </c>
      <c r="H15" s="28">
        <v>16464</v>
      </c>
      <c r="I15" s="28">
        <v>11524</v>
      </c>
      <c r="J15" s="28">
        <v>8189</v>
      </c>
      <c r="K15" s="28">
        <v>7877</v>
      </c>
      <c r="L15" s="28">
        <v>9540</v>
      </c>
      <c r="M15" s="28">
        <v>13109</v>
      </c>
      <c r="N15" s="28">
        <v>18078</v>
      </c>
      <c r="O15" s="28">
        <v>19002</v>
      </c>
      <c r="P15" s="28">
        <v>24687</v>
      </c>
      <c r="Q15" s="28">
        <v>20169</v>
      </c>
      <c r="R15" s="28">
        <v>24238</v>
      </c>
      <c r="S15" s="28">
        <v>23277</v>
      </c>
      <c r="T15" s="28">
        <v>20574</v>
      </c>
      <c r="U15" s="28">
        <v>26749</v>
      </c>
      <c r="V15" s="28">
        <v>21614</v>
      </c>
      <c r="W15" s="28">
        <v>22378</v>
      </c>
      <c r="X15" s="28">
        <v>21197</v>
      </c>
      <c r="Y15" s="29">
        <v>21770</v>
      </c>
      <c r="Z15" s="29">
        <v>8680</v>
      </c>
      <c r="AA15" s="170">
        <v>0</v>
      </c>
      <c r="AB15" s="170">
        <v>0</v>
      </c>
      <c r="AC15" s="170">
        <v>4558</v>
      </c>
      <c r="AD15" s="170">
        <v>16121</v>
      </c>
    </row>
    <row r="16" spans="2:48">
      <c r="B16" s="83" t="s">
        <v>256</v>
      </c>
      <c r="C16" s="28">
        <v>33406</v>
      </c>
      <c r="D16" s="28">
        <v>21368</v>
      </c>
      <c r="E16" s="28">
        <v>17542</v>
      </c>
      <c r="F16" s="28">
        <v>22029</v>
      </c>
      <c r="G16" s="28">
        <v>22866</v>
      </c>
      <c r="H16" s="28">
        <v>17559</v>
      </c>
      <c r="I16" s="28">
        <v>15329</v>
      </c>
      <c r="J16" s="28">
        <v>18064</v>
      </c>
      <c r="K16" s="28">
        <v>22268</v>
      </c>
      <c r="L16" s="28">
        <v>20472</v>
      </c>
      <c r="M16" s="28">
        <v>19435</v>
      </c>
      <c r="N16" s="28">
        <v>19349</v>
      </c>
      <c r="O16" s="28">
        <v>16639</v>
      </c>
      <c r="P16" s="28">
        <v>23157</v>
      </c>
      <c r="Q16" s="28">
        <v>31706</v>
      </c>
      <c r="R16" s="28">
        <v>22739</v>
      </c>
      <c r="S16" s="28">
        <v>20097</v>
      </c>
      <c r="T16" s="28">
        <v>20549</v>
      </c>
      <c r="U16" s="28">
        <v>15137</v>
      </c>
      <c r="V16" s="28">
        <v>22726</v>
      </c>
      <c r="W16" s="84">
        <v>22938</v>
      </c>
      <c r="X16" s="84">
        <v>23819</v>
      </c>
      <c r="Y16" s="85">
        <v>26117</v>
      </c>
      <c r="Z16" s="85">
        <v>22346</v>
      </c>
      <c r="AA16" s="85">
        <v>11183</v>
      </c>
      <c r="AB16" s="85">
        <v>6265</v>
      </c>
      <c r="AC16" s="85">
        <v>15315</v>
      </c>
      <c r="AD16" s="85">
        <v>27588</v>
      </c>
    </row>
    <row r="17" spans="2:30">
      <c r="B17" s="31" t="s">
        <v>221</v>
      </c>
      <c r="C17" s="31"/>
      <c r="D17" s="31"/>
      <c r="E17" s="31"/>
      <c r="F17" s="31"/>
      <c r="G17" s="31"/>
      <c r="H17" s="31"/>
      <c r="I17" s="31"/>
      <c r="J17" s="31"/>
      <c r="K17" s="31"/>
      <c r="L17" s="31"/>
      <c r="M17" s="31"/>
      <c r="N17" s="31"/>
      <c r="O17" s="31"/>
      <c r="P17" s="31"/>
      <c r="Q17" s="31"/>
      <c r="R17" s="31"/>
      <c r="S17" s="31"/>
      <c r="T17" s="31"/>
      <c r="U17" s="31"/>
      <c r="V17" s="31"/>
      <c r="W17" s="31"/>
      <c r="X17" s="31"/>
      <c r="Y17" s="97"/>
      <c r="Z17" s="97"/>
      <c r="AA17" s="97"/>
      <c r="AB17" s="97"/>
      <c r="AC17" s="97"/>
      <c r="AD17" s="97"/>
    </row>
    <row r="18" spans="2:30">
      <c r="B18" s="83" t="s">
        <v>257</v>
      </c>
      <c r="C18" s="28">
        <v>24338</v>
      </c>
      <c r="D18" s="28">
        <v>22117</v>
      </c>
      <c r="E18" s="28">
        <v>22385</v>
      </c>
      <c r="F18" s="28">
        <v>22495</v>
      </c>
      <c r="G18" s="28">
        <v>22092</v>
      </c>
      <c r="H18" s="28">
        <v>18972</v>
      </c>
      <c r="I18" s="28">
        <v>19480</v>
      </c>
      <c r="J18" s="28">
        <v>25677</v>
      </c>
      <c r="K18" s="28">
        <v>23493</v>
      </c>
      <c r="L18" s="28">
        <v>19037</v>
      </c>
      <c r="M18" s="28">
        <v>17570</v>
      </c>
      <c r="N18" s="28">
        <v>18502</v>
      </c>
      <c r="O18" s="28">
        <v>26540</v>
      </c>
      <c r="P18" s="28">
        <v>22049</v>
      </c>
      <c r="Q18" s="28">
        <v>31740</v>
      </c>
      <c r="R18" s="28">
        <v>20598</v>
      </c>
      <c r="S18" s="28">
        <v>19962</v>
      </c>
      <c r="T18" s="28">
        <v>22090</v>
      </c>
      <c r="U18" s="28">
        <v>21931</v>
      </c>
      <c r="V18" s="28">
        <v>23455</v>
      </c>
      <c r="W18" s="28">
        <v>22590</v>
      </c>
      <c r="X18" s="28">
        <v>20716</v>
      </c>
      <c r="Y18" s="29">
        <v>19457</v>
      </c>
      <c r="Z18" s="29">
        <v>23074</v>
      </c>
      <c r="AA18" s="29">
        <v>10749</v>
      </c>
      <c r="AB18" s="29">
        <v>7014</v>
      </c>
      <c r="AC18" s="29">
        <v>16475</v>
      </c>
      <c r="AD18" s="29">
        <v>17284</v>
      </c>
    </row>
    <row r="19" spans="2:30">
      <c r="B19" s="31" t="s">
        <v>222</v>
      </c>
      <c r="C19" s="31"/>
      <c r="D19" s="31"/>
      <c r="E19" s="31"/>
      <c r="F19" s="31"/>
      <c r="G19" s="31"/>
      <c r="H19" s="31"/>
      <c r="I19" s="31"/>
      <c r="J19" s="31"/>
      <c r="K19" s="31"/>
      <c r="L19" s="31"/>
      <c r="M19" s="31"/>
      <c r="N19" s="31"/>
      <c r="O19" s="31"/>
      <c r="P19" s="31"/>
      <c r="Q19" s="31"/>
      <c r="R19" s="31"/>
      <c r="S19" s="31"/>
      <c r="T19" s="31"/>
      <c r="U19" s="31"/>
      <c r="V19" s="31"/>
      <c r="W19" s="31"/>
      <c r="X19" s="31"/>
      <c r="Y19" s="97"/>
      <c r="Z19" s="97"/>
      <c r="AA19" s="97"/>
      <c r="AB19" s="97"/>
      <c r="AC19" s="97"/>
      <c r="AD19" s="97"/>
    </row>
    <row r="20" spans="2:30">
      <c r="B20" s="86" t="s">
        <v>258</v>
      </c>
      <c r="C20" s="28">
        <v>61607</v>
      </c>
      <c r="D20" s="28">
        <v>60727</v>
      </c>
      <c r="E20" s="28">
        <v>63763</v>
      </c>
      <c r="F20" s="28">
        <v>60481</v>
      </c>
      <c r="G20" s="28">
        <v>58619</v>
      </c>
      <c r="H20" s="28">
        <v>56677</v>
      </c>
      <c r="I20" s="28">
        <v>52699</v>
      </c>
      <c r="J20" s="28">
        <v>53220</v>
      </c>
      <c r="K20" s="28">
        <v>62665</v>
      </c>
      <c r="L20" s="28">
        <v>61651</v>
      </c>
      <c r="M20" s="28">
        <v>58743</v>
      </c>
      <c r="N20" s="28">
        <v>63469</v>
      </c>
      <c r="O20" s="28">
        <v>61860</v>
      </c>
      <c r="P20" s="28">
        <v>57823</v>
      </c>
      <c r="Q20" s="28">
        <v>58789</v>
      </c>
      <c r="R20" s="28">
        <v>56457</v>
      </c>
      <c r="S20" s="28">
        <v>58235</v>
      </c>
      <c r="T20" s="28">
        <v>53449</v>
      </c>
      <c r="U20" s="28">
        <v>59140</v>
      </c>
      <c r="V20" s="28">
        <v>60116</v>
      </c>
      <c r="W20" s="28">
        <v>61368</v>
      </c>
      <c r="X20" s="28">
        <v>61733</v>
      </c>
      <c r="Y20" s="29">
        <v>59692</v>
      </c>
      <c r="Z20" s="29">
        <v>60770</v>
      </c>
      <c r="AA20" s="29">
        <v>34815</v>
      </c>
      <c r="AB20" s="29">
        <v>18066</v>
      </c>
      <c r="AC20" s="29">
        <v>38594</v>
      </c>
      <c r="AD20" s="29">
        <v>44729</v>
      </c>
    </row>
    <row r="21" spans="2:30" ht="3.75" customHeight="1">
      <c r="B21" s="86"/>
      <c r="C21" s="28"/>
      <c r="D21" s="28"/>
      <c r="E21" s="28"/>
      <c r="F21" s="28"/>
      <c r="G21" s="28"/>
      <c r="H21" s="28"/>
      <c r="I21" s="28"/>
      <c r="J21" s="28"/>
      <c r="K21" s="28"/>
      <c r="L21" s="28"/>
      <c r="M21" s="28"/>
      <c r="N21" s="28"/>
      <c r="O21" s="28"/>
      <c r="P21" s="28"/>
      <c r="Q21" s="28"/>
      <c r="R21" s="28"/>
      <c r="S21" s="28"/>
      <c r="T21" s="28"/>
      <c r="U21" s="28"/>
      <c r="V21" s="28"/>
      <c r="W21" s="28"/>
      <c r="X21" s="28"/>
      <c r="Y21" s="29"/>
      <c r="Z21" s="29"/>
      <c r="AA21" s="29"/>
      <c r="AB21" s="29"/>
      <c r="AC21" s="29"/>
      <c r="AD21" s="29"/>
    </row>
    <row r="22" spans="2:30">
      <c r="B22" s="139" t="s">
        <v>259</v>
      </c>
      <c r="C22" s="137">
        <f t="shared" ref="C22:Y22" si="2">SUM(C24,C26,C28,C29,C31,C32,C33,C34,C35,C36,C37,C38,C39,C40,C43,C44,C45,C46)</f>
        <v>22769</v>
      </c>
      <c r="D22" s="137">
        <f t="shared" si="2"/>
        <v>20898</v>
      </c>
      <c r="E22" s="137">
        <f t="shared" si="2"/>
        <v>15815</v>
      </c>
      <c r="F22" s="137">
        <f t="shared" si="2"/>
        <v>15455</v>
      </c>
      <c r="G22" s="137">
        <f t="shared" si="2"/>
        <v>22392</v>
      </c>
      <c r="H22" s="137">
        <f t="shared" si="2"/>
        <v>43129</v>
      </c>
      <c r="I22" s="137">
        <f t="shared" si="2"/>
        <v>39289</v>
      </c>
      <c r="J22" s="137">
        <f t="shared" si="2"/>
        <v>29712</v>
      </c>
      <c r="K22" s="137">
        <f t="shared" si="2"/>
        <v>28656</v>
      </c>
      <c r="L22" s="137">
        <f t="shared" si="2"/>
        <v>21290</v>
      </c>
      <c r="M22" s="137">
        <f t="shared" si="2"/>
        <v>15744</v>
      </c>
      <c r="N22" s="137">
        <f t="shared" si="2"/>
        <v>19722</v>
      </c>
      <c r="O22" s="137">
        <f t="shared" si="2"/>
        <v>13472</v>
      </c>
      <c r="P22" s="137">
        <f t="shared" si="2"/>
        <v>13846</v>
      </c>
      <c r="Q22" s="137">
        <f t="shared" si="2"/>
        <v>12701</v>
      </c>
      <c r="R22" s="137">
        <f t="shared" si="2"/>
        <v>15099</v>
      </c>
      <c r="S22" s="137">
        <f t="shared" si="2"/>
        <v>19137</v>
      </c>
      <c r="T22" s="137">
        <f t="shared" si="2"/>
        <v>21144</v>
      </c>
      <c r="U22" s="137">
        <f t="shared" si="2"/>
        <v>21365</v>
      </c>
      <c r="V22" s="137">
        <f t="shared" si="2"/>
        <v>21613</v>
      </c>
      <c r="W22" s="137">
        <f t="shared" si="2"/>
        <v>25056</v>
      </c>
      <c r="X22" s="137">
        <f t="shared" si="2"/>
        <v>23814</v>
      </c>
      <c r="Y22" s="137">
        <f t="shared" si="2"/>
        <v>27345</v>
      </c>
      <c r="Z22" s="137">
        <f>SUM(Z24,Z26,Z28,Z29,Z31,Z32,Z33,Z34,Z35,Z36,Z37,Z38,Z39,Z40,Z43,Z44,Z45,Z46)</f>
        <v>28538</v>
      </c>
      <c r="AA22" s="137">
        <f>SUM(AA24,AA26,AA28,AA29,AA31,AA32,AA33,AA34,AA35,AA36,AA37,AA38,AA39,AA40,AA43,AA44,AA45,AA46)</f>
        <v>14694</v>
      </c>
      <c r="AB22" s="137">
        <f t="shared" ref="AB22" si="3">SUM(AB24,AB26,AB28,AB29,AB31,AB32,AB33,AB34,AB35,AB36,AB37,AB38,AB39,AB40,AB43,AB44,AB45,AB46)</f>
        <v>19779</v>
      </c>
      <c r="AC22" s="137">
        <f>SUM(AC24,AC26,AC28,AC29,AC31,AC32,AC33,AC34,AC35,AC36,AC37,AC38,AC39,AC40,AC43,AC44,AC45,AC46,AC41)</f>
        <v>55058</v>
      </c>
      <c r="AD22" s="137">
        <v>46508</v>
      </c>
    </row>
    <row r="23" spans="2:30">
      <c r="B23" s="99" t="s">
        <v>218</v>
      </c>
      <c r="C23" s="99"/>
      <c r="D23" s="99"/>
      <c r="E23" s="99"/>
      <c r="F23" s="99"/>
      <c r="G23" s="99"/>
      <c r="H23" s="99"/>
      <c r="I23" s="99"/>
      <c r="J23" s="99"/>
      <c r="K23" s="99"/>
      <c r="L23" s="99"/>
      <c r="M23" s="99"/>
      <c r="N23" s="99"/>
      <c r="O23" s="99"/>
      <c r="P23" s="99"/>
      <c r="Q23" s="99"/>
      <c r="R23" s="99"/>
      <c r="S23" s="99"/>
      <c r="T23" s="99"/>
      <c r="U23" s="99"/>
      <c r="V23" s="99"/>
      <c r="W23" s="99"/>
      <c r="X23" s="99"/>
      <c r="Y23" s="127"/>
      <c r="Z23" s="127"/>
      <c r="AA23" s="127"/>
      <c r="AB23" s="127"/>
      <c r="AC23" s="127"/>
      <c r="AD23" s="127"/>
    </row>
    <row r="24" spans="2:30">
      <c r="B24" s="86" t="s">
        <v>260</v>
      </c>
      <c r="C24" s="28">
        <v>4173</v>
      </c>
      <c r="D24" s="28">
        <v>3793</v>
      </c>
      <c r="E24" s="28">
        <v>3399</v>
      </c>
      <c r="F24" s="28">
        <v>3233</v>
      </c>
      <c r="G24" s="28">
        <v>5780</v>
      </c>
      <c r="H24" s="28">
        <v>12208</v>
      </c>
      <c r="I24" s="28">
        <v>9485</v>
      </c>
      <c r="J24" s="28">
        <v>6359</v>
      </c>
      <c r="K24" s="28">
        <v>4151</v>
      </c>
      <c r="L24" s="28">
        <v>4671</v>
      </c>
      <c r="M24" s="28">
        <v>4971</v>
      </c>
      <c r="N24" s="28">
        <v>2749</v>
      </c>
      <c r="O24" s="28">
        <v>1549</v>
      </c>
      <c r="P24" s="28">
        <v>1524</v>
      </c>
      <c r="Q24" s="28">
        <v>1971</v>
      </c>
      <c r="R24" s="28">
        <v>1612</v>
      </c>
      <c r="S24" s="28">
        <v>1534</v>
      </c>
      <c r="T24" s="28">
        <v>1722</v>
      </c>
      <c r="U24" s="28">
        <v>1680</v>
      </c>
      <c r="V24" s="28">
        <v>1891</v>
      </c>
      <c r="W24" s="28">
        <v>2361</v>
      </c>
      <c r="X24" s="28">
        <v>2529</v>
      </c>
      <c r="Y24" s="29">
        <v>3854</v>
      </c>
      <c r="Z24" s="29">
        <v>2223</v>
      </c>
      <c r="AA24" s="29">
        <v>1280</v>
      </c>
      <c r="AB24" s="29">
        <v>1248</v>
      </c>
      <c r="AC24" s="29">
        <v>6674</v>
      </c>
      <c r="AD24" s="29">
        <v>4611</v>
      </c>
    </row>
    <row r="25" spans="2:30">
      <c r="B25" s="99" t="s">
        <v>223</v>
      </c>
      <c r="C25" s="99"/>
      <c r="D25" s="99"/>
      <c r="E25" s="99"/>
      <c r="F25" s="99"/>
      <c r="G25" s="99"/>
      <c r="H25" s="99"/>
      <c r="I25" s="99"/>
      <c r="J25" s="99"/>
      <c r="K25" s="99"/>
      <c r="L25" s="99"/>
      <c r="M25" s="99"/>
      <c r="N25" s="99"/>
      <c r="O25" s="99"/>
      <c r="P25" s="99"/>
      <c r="Q25" s="99"/>
      <c r="R25" s="99"/>
      <c r="S25" s="99"/>
      <c r="T25" s="99"/>
      <c r="U25" s="99"/>
      <c r="V25" s="99"/>
      <c r="W25" s="99"/>
      <c r="X25" s="99"/>
      <c r="Y25" s="127"/>
      <c r="Z25" s="127"/>
      <c r="AA25" s="127"/>
      <c r="AB25" s="127"/>
      <c r="AC25" s="127"/>
      <c r="AD25" s="127"/>
    </row>
    <row r="26" spans="2:30" ht="27">
      <c r="B26" s="86" t="s">
        <v>261</v>
      </c>
      <c r="C26" s="28">
        <v>1246</v>
      </c>
      <c r="D26" s="28">
        <v>1120</v>
      </c>
      <c r="E26" s="28">
        <v>991</v>
      </c>
      <c r="F26" s="28">
        <v>853</v>
      </c>
      <c r="G26" s="28">
        <v>1940</v>
      </c>
      <c r="H26" s="28">
        <v>6716</v>
      </c>
      <c r="I26" s="28">
        <v>5192</v>
      </c>
      <c r="J26" s="28">
        <v>2353</v>
      </c>
      <c r="K26" s="28">
        <v>1402</v>
      </c>
      <c r="L26" s="28">
        <v>1478</v>
      </c>
      <c r="M26" s="28">
        <v>931</v>
      </c>
      <c r="N26" s="28">
        <v>1216</v>
      </c>
      <c r="O26" s="28">
        <v>1257</v>
      </c>
      <c r="P26" s="28">
        <v>1270</v>
      </c>
      <c r="Q26" s="28">
        <v>1498</v>
      </c>
      <c r="R26" s="28">
        <v>1686</v>
      </c>
      <c r="S26" s="28">
        <v>1398</v>
      </c>
      <c r="T26" s="28">
        <v>2284</v>
      </c>
      <c r="U26" s="28">
        <v>1880</v>
      </c>
      <c r="V26" s="28">
        <v>1856</v>
      </c>
      <c r="W26" s="28">
        <v>2155</v>
      </c>
      <c r="X26" s="28">
        <v>3223</v>
      </c>
      <c r="Y26" s="29">
        <v>3119</v>
      </c>
      <c r="Z26" s="29">
        <v>3497</v>
      </c>
      <c r="AA26" s="29">
        <v>2236</v>
      </c>
      <c r="AB26" s="29">
        <v>1479</v>
      </c>
      <c r="AC26" s="29">
        <v>5468</v>
      </c>
      <c r="AD26" s="29">
        <v>6533</v>
      </c>
    </row>
    <row r="27" spans="2:30">
      <c r="B27" s="30" t="s">
        <v>224</v>
      </c>
      <c r="C27" s="28"/>
      <c r="D27" s="28"/>
      <c r="E27" s="28"/>
      <c r="F27" s="28"/>
      <c r="G27" s="28"/>
      <c r="H27" s="28"/>
      <c r="I27" s="28"/>
      <c r="J27" s="28"/>
      <c r="K27" s="28"/>
      <c r="L27" s="28"/>
      <c r="M27" s="28"/>
      <c r="N27" s="28"/>
      <c r="O27" s="28"/>
      <c r="P27" s="28"/>
      <c r="Q27" s="28"/>
      <c r="R27" s="28"/>
      <c r="S27" s="28"/>
      <c r="T27" s="28"/>
      <c r="U27" s="28"/>
      <c r="V27" s="28"/>
      <c r="W27" s="84"/>
      <c r="X27" s="84"/>
      <c r="Y27" s="85"/>
      <c r="Z27" s="85"/>
      <c r="AA27" s="85"/>
      <c r="AB27" s="85"/>
      <c r="AC27" s="85"/>
      <c r="AD27" s="85"/>
    </row>
    <row r="28" spans="2:30">
      <c r="B28" s="86" t="s">
        <v>233</v>
      </c>
      <c r="C28" s="28">
        <v>10888</v>
      </c>
      <c r="D28" s="28">
        <v>10068</v>
      </c>
      <c r="E28" s="28">
        <v>6552</v>
      </c>
      <c r="F28" s="28">
        <v>7682</v>
      </c>
      <c r="G28" s="28">
        <v>10793</v>
      </c>
      <c r="H28" s="28">
        <v>20710</v>
      </c>
      <c r="I28" s="28">
        <v>21507</v>
      </c>
      <c r="J28" s="28">
        <v>17772</v>
      </c>
      <c r="K28" s="28">
        <v>20357</v>
      </c>
      <c r="L28" s="28">
        <v>12693</v>
      </c>
      <c r="M28" s="28">
        <v>7025</v>
      </c>
      <c r="N28" s="28">
        <v>12919</v>
      </c>
      <c r="O28" s="28">
        <v>7245</v>
      </c>
      <c r="P28" s="28">
        <v>5714</v>
      </c>
      <c r="Q28" s="28">
        <v>5644</v>
      </c>
      <c r="R28" s="28">
        <v>5560</v>
      </c>
      <c r="S28" s="28">
        <v>6290</v>
      </c>
      <c r="T28" s="28">
        <v>6903</v>
      </c>
      <c r="U28" s="28">
        <v>6246</v>
      </c>
      <c r="V28" s="28">
        <v>6226</v>
      </c>
      <c r="W28" s="28">
        <v>7961</v>
      </c>
      <c r="X28" s="28">
        <v>6964</v>
      </c>
      <c r="Y28" s="29">
        <v>9557</v>
      </c>
      <c r="Z28" s="29">
        <v>11345</v>
      </c>
      <c r="AA28" s="29">
        <v>5678</v>
      </c>
      <c r="AB28" s="29">
        <v>11278</v>
      </c>
      <c r="AC28" s="29">
        <v>27833</v>
      </c>
      <c r="AD28" s="29">
        <v>20013</v>
      </c>
    </row>
    <row r="29" spans="2:30">
      <c r="B29" s="86" t="s">
        <v>262</v>
      </c>
      <c r="C29" s="28">
        <v>3382</v>
      </c>
      <c r="D29" s="28">
        <v>2729</v>
      </c>
      <c r="E29" s="28">
        <v>2559</v>
      </c>
      <c r="F29" s="28">
        <v>2032</v>
      </c>
      <c r="G29" s="28">
        <v>1789</v>
      </c>
      <c r="H29" s="28">
        <v>1408</v>
      </c>
      <c r="I29" s="28">
        <v>1544</v>
      </c>
      <c r="J29" s="28">
        <v>1928</v>
      </c>
      <c r="K29" s="28">
        <v>1308</v>
      </c>
      <c r="L29" s="28">
        <v>975</v>
      </c>
      <c r="M29" s="28">
        <v>613</v>
      </c>
      <c r="N29" s="28">
        <v>755</v>
      </c>
      <c r="O29" s="28">
        <v>886</v>
      </c>
      <c r="P29" s="28">
        <v>649</v>
      </c>
      <c r="Q29" s="28">
        <v>697</v>
      </c>
      <c r="R29" s="28">
        <v>2002</v>
      </c>
      <c r="S29" s="28">
        <v>2020</v>
      </c>
      <c r="T29" s="28">
        <v>1634</v>
      </c>
      <c r="U29" s="28">
        <v>842</v>
      </c>
      <c r="V29" s="28">
        <v>1114</v>
      </c>
      <c r="W29" s="28">
        <v>2340</v>
      </c>
      <c r="X29" s="28">
        <v>929</v>
      </c>
      <c r="Y29" s="29">
        <v>1190</v>
      </c>
      <c r="Z29" s="29">
        <v>1683</v>
      </c>
      <c r="AA29" s="29">
        <v>1632</v>
      </c>
      <c r="AB29" s="29">
        <v>1021</v>
      </c>
      <c r="AC29" s="29">
        <v>4633</v>
      </c>
      <c r="AD29" s="29">
        <v>5930</v>
      </c>
    </row>
    <row r="30" spans="2:30">
      <c r="B30" s="99" t="s">
        <v>30</v>
      </c>
      <c r="C30" s="99"/>
      <c r="D30" s="99"/>
      <c r="E30" s="99"/>
      <c r="F30" s="99"/>
      <c r="G30" s="99"/>
      <c r="H30" s="99"/>
      <c r="I30" s="99"/>
      <c r="J30" s="99"/>
      <c r="K30" s="99"/>
      <c r="L30" s="99"/>
      <c r="M30" s="99"/>
      <c r="N30" s="99"/>
      <c r="O30" s="99"/>
      <c r="P30" s="99"/>
      <c r="Q30" s="99"/>
      <c r="R30" s="99"/>
      <c r="S30" s="99"/>
      <c r="T30" s="99"/>
      <c r="U30" s="99"/>
      <c r="V30" s="99"/>
      <c r="W30" s="99"/>
      <c r="X30" s="99"/>
      <c r="Y30" s="127"/>
      <c r="Z30" s="127"/>
      <c r="AA30" s="127"/>
      <c r="AB30" s="127"/>
      <c r="AC30" s="127"/>
    </row>
    <row r="31" spans="2:30">
      <c r="B31" s="86" t="s">
        <v>263</v>
      </c>
      <c r="C31" s="28">
        <v>802</v>
      </c>
      <c r="D31" s="28">
        <v>618</v>
      </c>
      <c r="E31" s="28">
        <v>532</v>
      </c>
      <c r="F31" s="28">
        <v>414</v>
      </c>
      <c r="G31" s="28">
        <v>431</v>
      </c>
      <c r="H31" s="28">
        <v>693</v>
      </c>
      <c r="I31" s="28">
        <v>376</v>
      </c>
      <c r="J31" s="28">
        <v>243</v>
      </c>
      <c r="K31" s="28">
        <v>385</v>
      </c>
      <c r="L31" s="28">
        <v>238</v>
      </c>
      <c r="M31" s="28">
        <v>433</v>
      </c>
      <c r="N31" s="28">
        <v>332</v>
      </c>
      <c r="O31" s="28">
        <v>179</v>
      </c>
      <c r="P31" s="28">
        <v>172</v>
      </c>
      <c r="Q31" s="28">
        <v>285</v>
      </c>
      <c r="R31" s="28">
        <v>248</v>
      </c>
      <c r="S31" s="28">
        <v>182</v>
      </c>
      <c r="T31" s="28">
        <v>250</v>
      </c>
      <c r="U31" s="28">
        <v>236</v>
      </c>
      <c r="V31" s="28">
        <v>181</v>
      </c>
      <c r="W31" s="28">
        <v>108</v>
      </c>
      <c r="X31" s="28">
        <v>203</v>
      </c>
      <c r="Y31" s="29">
        <v>269</v>
      </c>
      <c r="Z31" s="29">
        <v>141</v>
      </c>
      <c r="AA31" s="29">
        <v>165</v>
      </c>
      <c r="AB31" s="29">
        <v>70</v>
      </c>
      <c r="AC31" s="29">
        <v>509</v>
      </c>
      <c r="AD31" s="127">
        <v>264</v>
      </c>
    </row>
    <row r="32" spans="2:30" ht="27">
      <c r="B32" s="86" t="s">
        <v>264</v>
      </c>
      <c r="C32" s="28">
        <v>996</v>
      </c>
      <c r="D32" s="28">
        <v>603</v>
      </c>
      <c r="E32" s="28">
        <v>519</v>
      </c>
      <c r="F32" s="28">
        <v>683</v>
      </c>
      <c r="G32" s="28">
        <v>974</v>
      </c>
      <c r="H32" s="28">
        <v>849</v>
      </c>
      <c r="I32" s="28">
        <v>766</v>
      </c>
      <c r="J32" s="28">
        <v>612</v>
      </c>
      <c r="K32" s="28">
        <v>781</v>
      </c>
      <c r="L32" s="28">
        <v>818</v>
      </c>
      <c r="M32" s="28">
        <v>913</v>
      </c>
      <c r="N32" s="28">
        <v>1051</v>
      </c>
      <c r="O32" s="28">
        <v>1126</v>
      </c>
      <c r="P32" s="28">
        <v>1043</v>
      </c>
      <c r="Q32" s="28">
        <v>1144</v>
      </c>
      <c r="R32" s="28">
        <v>906</v>
      </c>
      <c r="S32" s="28">
        <v>871</v>
      </c>
      <c r="T32" s="28">
        <v>928</v>
      </c>
      <c r="U32" s="28">
        <v>1138</v>
      </c>
      <c r="V32" s="28">
        <v>1511</v>
      </c>
      <c r="W32" s="28">
        <v>1529</v>
      </c>
      <c r="X32" s="28">
        <v>1460</v>
      </c>
      <c r="Y32" s="29">
        <v>1439</v>
      </c>
      <c r="Z32" s="29">
        <v>1667</v>
      </c>
      <c r="AA32" s="29">
        <v>1219</v>
      </c>
      <c r="AB32" s="29">
        <v>2624</v>
      </c>
      <c r="AC32" s="29">
        <v>2948</v>
      </c>
      <c r="AD32" s="29">
        <v>733</v>
      </c>
    </row>
    <row r="33" spans="2:30" ht="27">
      <c r="B33" s="86" t="s">
        <v>265</v>
      </c>
      <c r="C33" s="28">
        <v>12</v>
      </c>
      <c r="D33" s="28">
        <v>6</v>
      </c>
      <c r="E33" s="28">
        <v>2</v>
      </c>
      <c r="F33" s="170">
        <v>0</v>
      </c>
      <c r="G33" s="28">
        <v>6</v>
      </c>
      <c r="H33" s="28">
        <v>3</v>
      </c>
      <c r="I33" s="28">
        <v>5</v>
      </c>
      <c r="J33" s="170">
        <v>0</v>
      </c>
      <c r="K33" s="170">
        <v>0</v>
      </c>
      <c r="L33" s="170">
        <v>0</v>
      </c>
      <c r="M33" s="170">
        <v>0</v>
      </c>
      <c r="N33" s="170">
        <v>0</v>
      </c>
      <c r="O33" s="170">
        <v>0</v>
      </c>
      <c r="P33" s="170">
        <v>0</v>
      </c>
      <c r="Q33" s="170">
        <v>0</v>
      </c>
      <c r="R33" s="170">
        <v>0</v>
      </c>
      <c r="S33" s="170">
        <v>0</v>
      </c>
      <c r="T33" s="170">
        <v>0</v>
      </c>
      <c r="U33" s="170">
        <v>0</v>
      </c>
      <c r="V33" s="170">
        <v>0</v>
      </c>
      <c r="W33" s="170">
        <v>0</v>
      </c>
      <c r="X33" s="170">
        <v>0</v>
      </c>
      <c r="Y33" s="170">
        <v>0</v>
      </c>
      <c r="Z33" s="170">
        <v>0</v>
      </c>
      <c r="AA33" s="170">
        <v>0</v>
      </c>
      <c r="AB33" s="170">
        <v>0</v>
      </c>
      <c r="AC33" s="170">
        <v>0</v>
      </c>
      <c r="AD33" s="29">
        <v>1</v>
      </c>
    </row>
    <row r="34" spans="2:30" ht="27">
      <c r="B34" s="86" t="s">
        <v>266</v>
      </c>
      <c r="C34" s="28">
        <v>33</v>
      </c>
      <c r="D34" s="28">
        <v>37</v>
      </c>
      <c r="E34" s="28">
        <v>10</v>
      </c>
      <c r="F34" s="28">
        <v>5</v>
      </c>
      <c r="G34" s="28">
        <v>12</v>
      </c>
      <c r="H34" s="28">
        <v>8</v>
      </c>
      <c r="I34" s="170">
        <v>0</v>
      </c>
      <c r="J34" s="28">
        <v>2</v>
      </c>
      <c r="K34" s="29">
        <v>2</v>
      </c>
      <c r="L34" s="29">
        <v>2</v>
      </c>
      <c r="M34" s="170">
        <v>0</v>
      </c>
      <c r="N34" s="29">
        <v>1</v>
      </c>
      <c r="O34" s="170">
        <v>0</v>
      </c>
      <c r="P34" s="170">
        <v>0</v>
      </c>
      <c r="Q34" s="29">
        <v>2</v>
      </c>
      <c r="R34" s="170">
        <v>0</v>
      </c>
      <c r="S34" s="170">
        <v>0</v>
      </c>
      <c r="T34" s="170">
        <v>0</v>
      </c>
      <c r="U34" s="170">
        <v>0</v>
      </c>
      <c r="V34" s="170">
        <v>0</v>
      </c>
      <c r="W34" s="170">
        <v>0</v>
      </c>
      <c r="X34" s="170">
        <v>0</v>
      </c>
      <c r="Y34" s="170">
        <v>0</v>
      </c>
      <c r="Z34" s="170">
        <v>0</v>
      </c>
      <c r="AA34" s="170">
        <v>0</v>
      </c>
      <c r="AB34" s="170">
        <v>0</v>
      </c>
      <c r="AC34" s="170">
        <v>0</v>
      </c>
      <c r="AD34" s="170">
        <v>4</v>
      </c>
    </row>
    <row r="35" spans="2:30" ht="27">
      <c r="B35" s="86" t="s">
        <v>267</v>
      </c>
      <c r="C35" s="170">
        <v>0</v>
      </c>
      <c r="D35" s="170">
        <v>0</v>
      </c>
      <c r="E35" s="170">
        <v>0</v>
      </c>
      <c r="F35" s="170">
        <v>0</v>
      </c>
      <c r="G35" s="170">
        <v>0</v>
      </c>
      <c r="H35" s="170">
        <v>0</v>
      </c>
      <c r="I35" s="170">
        <v>0</v>
      </c>
      <c r="J35" s="170">
        <v>0</v>
      </c>
      <c r="K35" s="170">
        <v>0</v>
      </c>
      <c r="L35" s="170">
        <v>0</v>
      </c>
      <c r="M35" s="170">
        <v>0</v>
      </c>
      <c r="N35" s="170">
        <v>0</v>
      </c>
      <c r="O35" s="170">
        <v>0</v>
      </c>
      <c r="P35" s="170">
        <v>0</v>
      </c>
      <c r="Q35" s="170">
        <v>0</v>
      </c>
      <c r="R35" s="170">
        <v>0</v>
      </c>
      <c r="S35" s="170">
        <v>0</v>
      </c>
      <c r="T35" s="170">
        <v>0</v>
      </c>
      <c r="U35" s="170">
        <v>0</v>
      </c>
      <c r="V35" s="170">
        <v>0</v>
      </c>
      <c r="W35" s="170">
        <v>0</v>
      </c>
      <c r="X35" s="170">
        <v>0</v>
      </c>
      <c r="Y35" s="170">
        <v>0</v>
      </c>
      <c r="Z35" s="170">
        <v>0</v>
      </c>
      <c r="AA35" s="170">
        <v>0</v>
      </c>
      <c r="AB35" s="170">
        <v>0</v>
      </c>
      <c r="AC35" s="170">
        <v>0</v>
      </c>
      <c r="AD35" s="170">
        <v>0</v>
      </c>
    </row>
    <row r="36" spans="2:30">
      <c r="B36" s="86" t="s">
        <v>486</v>
      </c>
      <c r="C36" s="170">
        <v>0</v>
      </c>
      <c r="D36" s="170">
        <v>0</v>
      </c>
      <c r="E36" s="170">
        <v>0</v>
      </c>
      <c r="F36" s="170">
        <v>0</v>
      </c>
      <c r="G36" s="170">
        <v>0</v>
      </c>
      <c r="H36" s="170">
        <v>0</v>
      </c>
      <c r="I36" s="170">
        <v>0</v>
      </c>
      <c r="J36" s="170">
        <v>0</v>
      </c>
      <c r="K36" s="170">
        <v>0</v>
      </c>
      <c r="L36" s="170">
        <v>0</v>
      </c>
      <c r="M36" s="170">
        <v>0</v>
      </c>
      <c r="N36" s="170">
        <v>0</v>
      </c>
      <c r="O36" s="170">
        <v>0</v>
      </c>
      <c r="P36" s="170">
        <v>0</v>
      </c>
      <c r="Q36" s="170">
        <v>0</v>
      </c>
      <c r="R36" s="170">
        <v>0</v>
      </c>
      <c r="S36" s="170">
        <v>0</v>
      </c>
      <c r="T36" s="170">
        <v>0</v>
      </c>
      <c r="U36" s="170">
        <v>0</v>
      </c>
      <c r="V36" s="170">
        <v>0</v>
      </c>
      <c r="W36" s="170">
        <v>0</v>
      </c>
      <c r="X36" s="170">
        <v>0</v>
      </c>
      <c r="Y36" s="170">
        <v>0</v>
      </c>
      <c r="Z36" s="170">
        <v>0</v>
      </c>
      <c r="AA36" s="170">
        <v>0</v>
      </c>
      <c r="AB36" s="170">
        <v>0</v>
      </c>
      <c r="AC36" s="170">
        <v>0</v>
      </c>
      <c r="AD36" s="170">
        <v>0</v>
      </c>
    </row>
    <row r="37" spans="2:30" ht="27">
      <c r="B37" s="86" t="s">
        <v>268</v>
      </c>
      <c r="C37" s="28">
        <v>12</v>
      </c>
      <c r="D37" s="28">
        <v>13</v>
      </c>
      <c r="E37" s="28">
        <v>14</v>
      </c>
      <c r="F37" s="28">
        <v>17</v>
      </c>
      <c r="G37" s="28">
        <v>6</v>
      </c>
      <c r="H37" s="28">
        <v>22</v>
      </c>
      <c r="I37" s="28">
        <v>13</v>
      </c>
      <c r="J37" s="28">
        <v>11</v>
      </c>
      <c r="K37" s="28">
        <v>18</v>
      </c>
      <c r="L37" s="28">
        <v>6</v>
      </c>
      <c r="M37" s="28">
        <v>9</v>
      </c>
      <c r="N37" s="28">
        <v>2</v>
      </c>
      <c r="O37" s="28">
        <v>5</v>
      </c>
      <c r="P37" s="28">
        <v>8</v>
      </c>
      <c r="Q37" s="28">
        <v>7</v>
      </c>
      <c r="R37" s="28">
        <v>4</v>
      </c>
      <c r="S37" s="28">
        <v>13</v>
      </c>
      <c r="T37" s="28">
        <v>5</v>
      </c>
      <c r="U37" s="28">
        <v>7</v>
      </c>
      <c r="V37" s="28">
        <v>5</v>
      </c>
      <c r="W37" s="28">
        <v>8</v>
      </c>
      <c r="X37" s="28">
        <v>9</v>
      </c>
      <c r="Y37" s="29">
        <v>6</v>
      </c>
      <c r="Z37" s="29">
        <v>6</v>
      </c>
      <c r="AA37" s="29">
        <v>7</v>
      </c>
      <c r="AB37" s="29">
        <v>2</v>
      </c>
      <c r="AC37" s="29">
        <v>5</v>
      </c>
      <c r="AD37" s="170">
        <v>0</v>
      </c>
    </row>
    <row r="38" spans="2:30">
      <c r="B38" s="86" t="s">
        <v>493</v>
      </c>
      <c r="C38" s="170">
        <v>0</v>
      </c>
      <c r="D38" s="170">
        <v>0</v>
      </c>
      <c r="E38" s="170">
        <v>0</v>
      </c>
      <c r="F38" s="170">
        <v>0</v>
      </c>
      <c r="G38" s="170">
        <v>0</v>
      </c>
      <c r="H38" s="170">
        <v>0</v>
      </c>
      <c r="I38" s="170">
        <v>0</v>
      </c>
      <c r="J38" s="170">
        <v>0</v>
      </c>
      <c r="K38" s="170">
        <v>0</v>
      </c>
      <c r="L38" s="170">
        <v>0</v>
      </c>
      <c r="M38" s="170">
        <v>0</v>
      </c>
      <c r="N38" s="170">
        <v>0</v>
      </c>
      <c r="O38" s="170">
        <v>0</v>
      </c>
      <c r="P38" s="170">
        <v>0</v>
      </c>
      <c r="Q38" s="170">
        <v>0</v>
      </c>
      <c r="R38" s="170">
        <v>0</v>
      </c>
      <c r="S38" s="170">
        <v>0</v>
      </c>
      <c r="T38" s="170">
        <v>0</v>
      </c>
      <c r="U38" s="170">
        <v>0</v>
      </c>
      <c r="V38" s="28">
        <v>1</v>
      </c>
      <c r="W38" s="170">
        <v>0</v>
      </c>
      <c r="X38" s="170">
        <v>0</v>
      </c>
      <c r="Y38" s="170">
        <v>0</v>
      </c>
      <c r="Z38" s="170">
        <v>0</v>
      </c>
      <c r="AA38" s="170">
        <v>0</v>
      </c>
      <c r="AB38" s="170">
        <v>0</v>
      </c>
      <c r="AC38" s="170">
        <v>0</v>
      </c>
      <c r="AD38" s="170">
        <v>0</v>
      </c>
    </row>
    <row r="39" spans="2:30">
      <c r="B39" s="86" t="s">
        <v>270</v>
      </c>
      <c r="C39" s="28"/>
      <c r="D39" s="28"/>
      <c r="E39" s="28"/>
      <c r="F39" s="28"/>
      <c r="G39" s="28"/>
      <c r="H39" s="28"/>
      <c r="I39" s="28"/>
      <c r="J39" s="28"/>
      <c r="K39" s="29">
        <v>32</v>
      </c>
      <c r="L39" s="95">
        <v>0</v>
      </c>
      <c r="M39" s="28">
        <v>38</v>
      </c>
      <c r="N39" s="28">
        <v>37</v>
      </c>
      <c r="O39" s="28">
        <v>11</v>
      </c>
      <c r="P39" s="28">
        <v>2</v>
      </c>
      <c r="Q39" s="28">
        <v>115</v>
      </c>
      <c r="R39" s="28">
        <v>53</v>
      </c>
      <c r="S39" s="28">
        <v>13</v>
      </c>
      <c r="T39" s="28">
        <v>35</v>
      </c>
      <c r="U39" s="28">
        <v>47</v>
      </c>
      <c r="V39" s="28">
        <v>16</v>
      </c>
      <c r="W39" s="28">
        <v>23</v>
      </c>
      <c r="X39" s="28">
        <v>5</v>
      </c>
      <c r="Y39" s="29">
        <v>26</v>
      </c>
      <c r="Z39" s="29">
        <v>30</v>
      </c>
      <c r="AA39" s="29">
        <v>21</v>
      </c>
      <c r="AB39" s="29">
        <v>7</v>
      </c>
      <c r="AC39" s="29">
        <v>43</v>
      </c>
      <c r="AD39" s="170">
        <v>15</v>
      </c>
    </row>
    <row r="40" spans="2:30">
      <c r="B40" s="86" t="s">
        <v>271</v>
      </c>
      <c r="C40" s="28">
        <v>638</v>
      </c>
      <c r="D40" s="28">
        <v>701</v>
      </c>
      <c r="E40" s="28">
        <v>725</v>
      </c>
      <c r="F40" s="28">
        <v>462</v>
      </c>
      <c r="G40" s="28">
        <v>595</v>
      </c>
      <c r="H40" s="28">
        <v>461</v>
      </c>
      <c r="I40" s="28">
        <v>353</v>
      </c>
      <c r="J40" s="28">
        <v>388</v>
      </c>
      <c r="K40" s="28">
        <v>161</v>
      </c>
      <c r="L40" s="28">
        <v>251</v>
      </c>
      <c r="M40" s="28">
        <v>309</v>
      </c>
      <c r="N40" s="28">
        <v>189</v>
      </c>
      <c r="O40" s="28">
        <v>115</v>
      </c>
      <c r="P40" s="28">
        <v>242</v>
      </c>
      <c r="Q40" s="28">
        <v>199</v>
      </c>
      <c r="R40" s="28">
        <v>149</v>
      </c>
      <c r="S40" s="28">
        <v>138</v>
      </c>
      <c r="T40" s="28">
        <v>71</v>
      </c>
      <c r="U40" s="28">
        <v>61</v>
      </c>
      <c r="V40" s="28">
        <v>39</v>
      </c>
      <c r="W40" s="84">
        <v>66</v>
      </c>
      <c r="X40" s="84">
        <v>78</v>
      </c>
      <c r="Y40" s="85">
        <v>78</v>
      </c>
      <c r="Z40" s="85">
        <v>57</v>
      </c>
      <c r="AA40" s="85">
        <v>31</v>
      </c>
      <c r="AB40" s="85">
        <v>27</v>
      </c>
      <c r="AC40" s="85">
        <v>60</v>
      </c>
      <c r="AD40" s="170">
        <v>50</v>
      </c>
    </row>
    <row r="41" spans="2:30" ht="15.75" hidden="1" customHeight="1">
      <c r="B41" s="86" t="s">
        <v>541</v>
      </c>
      <c r="C41" s="170">
        <v>0</v>
      </c>
      <c r="D41" s="170">
        <v>0</v>
      </c>
      <c r="E41" s="170">
        <v>0</v>
      </c>
      <c r="F41" s="170">
        <v>0</v>
      </c>
      <c r="G41" s="170">
        <v>0</v>
      </c>
      <c r="H41" s="170">
        <v>0</v>
      </c>
      <c r="I41" s="170">
        <v>0</v>
      </c>
      <c r="J41" s="170">
        <v>0</v>
      </c>
      <c r="K41" s="170">
        <v>0</v>
      </c>
      <c r="L41" s="170">
        <v>0</v>
      </c>
      <c r="M41" s="170">
        <v>0</v>
      </c>
      <c r="N41" s="170">
        <v>0</v>
      </c>
      <c r="O41" s="170">
        <v>0</v>
      </c>
      <c r="P41" s="170">
        <v>0</v>
      </c>
      <c r="Q41" s="170">
        <v>0</v>
      </c>
      <c r="R41" s="170">
        <v>0</v>
      </c>
      <c r="S41" s="170">
        <v>0</v>
      </c>
      <c r="T41" s="170">
        <v>0</v>
      </c>
      <c r="U41" s="170">
        <v>0</v>
      </c>
      <c r="V41" s="170">
        <v>0</v>
      </c>
      <c r="W41" s="170">
        <v>0</v>
      </c>
      <c r="X41" s="170">
        <v>0</v>
      </c>
      <c r="Y41" s="170">
        <v>0</v>
      </c>
      <c r="Z41" s="170">
        <v>0</v>
      </c>
      <c r="AA41" s="170">
        <v>0</v>
      </c>
      <c r="AB41" s="170">
        <v>0</v>
      </c>
      <c r="AC41" s="85">
        <v>3</v>
      </c>
      <c r="AD41" s="85">
        <v>0</v>
      </c>
    </row>
    <row r="42" spans="2:30">
      <c r="B42" s="99" t="s">
        <v>31</v>
      </c>
      <c r="C42" s="99"/>
      <c r="D42" s="99"/>
      <c r="E42" s="99"/>
      <c r="F42" s="99"/>
      <c r="G42" s="99"/>
      <c r="H42" s="99"/>
      <c r="I42" s="99"/>
      <c r="J42" s="99"/>
      <c r="K42" s="99"/>
      <c r="L42" s="99"/>
      <c r="M42" s="99"/>
      <c r="N42" s="99"/>
      <c r="O42" s="99"/>
      <c r="P42" s="99"/>
      <c r="Q42" s="99"/>
      <c r="R42" s="99"/>
      <c r="S42" s="99"/>
      <c r="T42" s="99"/>
      <c r="U42" s="99"/>
      <c r="V42" s="99"/>
      <c r="W42" s="99"/>
      <c r="X42" s="99"/>
      <c r="Y42" s="127"/>
      <c r="Z42" s="127"/>
      <c r="AA42" s="127"/>
      <c r="AB42" s="127"/>
      <c r="AC42" s="127"/>
    </row>
    <row r="43" spans="2:30" ht="27">
      <c r="B43" s="86" t="s">
        <v>272</v>
      </c>
      <c r="C43" s="28">
        <v>186</v>
      </c>
      <c r="D43" s="28">
        <v>182</v>
      </c>
      <c r="E43" s="28">
        <v>122</v>
      </c>
      <c r="F43" s="28">
        <v>28</v>
      </c>
      <c r="G43" s="28">
        <v>25</v>
      </c>
      <c r="H43" s="28">
        <v>31</v>
      </c>
      <c r="I43" s="28">
        <v>32</v>
      </c>
      <c r="J43" s="28">
        <v>14</v>
      </c>
      <c r="K43" s="28">
        <v>31</v>
      </c>
      <c r="L43" s="28">
        <v>29</v>
      </c>
      <c r="M43" s="28">
        <v>46</v>
      </c>
      <c r="N43" s="28">
        <v>26</v>
      </c>
      <c r="O43" s="28">
        <v>48</v>
      </c>
      <c r="P43" s="28">
        <v>77</v>
      </c>
      <c r="Q43" s="28">
        <v>105</v>
      </c>
      <c r="R43" s="28">
        <v>103</v>
      </c>
      <c r="S43" s="28">
        <v>77</v>
      </c>
      <c r="T43" s="28">
        <v>104</v>
      </c>
      <c r="U43" s="28">
        <v>59</v>
      </c>
      <c r="V43" s="28">
        <v>24</v>
      </c>
      <c r="W43" s="84">
        <v>103</v>
      </c>
      <c r="X43" s="84">
        <v>136</v>
      </c>
      <c r="Y43" s="85">
        <v>96</v>
      </c>
      <c r="Z43" s="85">
        <v>52</v>
      </c>
      <c r="AA43" s="85">
        <v>28</v>
      </c>
      <c r="AB43" s="85">
        <v>61</v>
      </c>
      <c r="AC43" s="85">
        <v>46</v>
      </c>
      <c r="AD43" s="85">
        <v>42</v>
      </c>
    </row>
    <row r="44" spans="2:30" ht="27">
      <c r="B44" s="86" t="s">
        <v>273</v>
      </c>
      <c r="C44" s="28">
        <v>401</v>
      </c>
      <c r="D44" s="28">
        <v>922</v>
      </c>
      <c r="E44" s="28">
        <v>241</v>
      </c>
      <c r="F44" s="28">
        <v>45</v>
      </c>
      <c r="G44" s="28">
        <v>41</v>
      </c>
      <c r="H44" s="28">
        <v>20</v>
      </c>
      <c r="I44" s="28">
        <v>16</v>
      </c>
      <c r="J44" s="28">
        <v>30</v>
      </c>
      <c r="K44" s="28">
        <v>28</v>
      </c>
      <c r="L44" s="28">
        <v>128</v>
      </c>
      <c r="M44" s="28">
        <v>388</v>
      </c>
      <c r="N44" s="28">
        <v>323</v>
      </c>
      <c r="O44" s="28">
        <v>113</v>
      </c>
      <c r="P44" s="28">
        <v>96</v>
      </c>
      <c r="Q44" s="28">
        <v>98</v>
      </c>
      <c r="R44" s="28">
        <v>81</v>
      </c>
      <c r="S44" s="28">
        <v>87</v>
      </c>
      <c r="T44" s="28">
        <v>69</v>
      </c>
      <c r="U44" s="28">
        <v>39</v>
      </c>
      <c r="V44" s="28">
        <v>48</v>
      </c>
      <c r="W44" s="84">
        <v>350</v>
      </c>
      <c r="X44" s="84">
        <v>267</v>
      </c>
      <c r="Y44" s="85">
        <v>219</v>
      </c>
      <c r="Z44" s="85">
        <v>178</v>
      </c>
      <c r="AA44" s="85">
        <v>131</v>
      </c>
      <c r="AB44" s="85">
        <v>153</v>
      </c>
      <c r="AC44" s="85">
        <v>199</v>
      </c>
      <c r="AD44" s="127">
        <v>127</v>
      </c>
    </row>
    <row r="45" spans="2:30" ht="28.5">
      <c r="B45" s="86" t="s">
        <v>494</v>
      </c>
      <c r="C45" s="170">
        <v>0</v>
      </c>
      <c r="D45" s="28">
        <v>4</v>
      </c>
      <c r="E45" s="28">
        <v>3</v>
      </c>
      <c r="F45" s="28" t="s">
        <v>2</v>
      </c>
      <c r="G45" s="170">
        <v>0</v>
      </c>
      <c r="H45" s="170">
        <v>0</v>
      </c>
      <c r="I45" s="170">
        <v>0</v>
      </c>
      <c r="J45" s="170">
        <v>0</v>
      </c>
      <c r="K45" s="170">
        <v>0</v>
      </c>
      <c r="L45" s="170">
        <v>0</v>
      </c>
      <c r="M45" s="170">
        <v>0</v>
      </c>
      <c r="N45" s="170">
        <v>0</v>
      </c>
      <c r="O45" s="170">
        <v>0</v>
      </c>
      <c r="P45" s="170">
        <v>0</v>
      </c>
      <c r="Q45" s="29">
        <v>1</v>
      </c>
      <c r="R45" s="29">
        <v>1</v>
      </c>
      <c r="S45" s="29">
        <v>3</v>
      </c>
      <c r="T45" s="29">
        <v>4</v>
      </c>
      <c r="U45" s="96">
        <v>0</v>
      </c>
      <c r="V45" s="29">
        <v>9</v>
      </c>
      <c r="W45" s="84">
        <v>9</v>
      </c>
      <c r="X45" s="84">
        <v>11</v>
      </c>
      <c r="Y45" s="85">
        <v>24</v>
      </c>
      <c r="Z45" s="85">
        <v>7</v>
      </c>
      <c r="AA45" s="85">
        <v>13</v>
      </c>
      <c r="AB45" s="170">
        <v>0</v>
      </c>
      <c r="AC45" s="170">
        <v>1</v>
      </c>
      <c r="AD45" s="170">
        <v>4</v>
      </c>
    </row>
    <row r="46" spans="2:30" ht="28.5">
      <c r="B46" s="86" t="s">
        <v>495</v>
      </c>
      <c r="C46" s="170">
        <v>0</v>
      </c>
      <c r="D46" s="28">
        <v>102</v>
      </c>
      <c r="E46" s="28">
        <v>146</v>
      </c>
      <c r="F46" s="28">
        <v>1</v>
      </c>
      <c r="G46" s="170">
        <v>0</v>
      </c>
      <c r="H46" s="170">
        <v>0</v>
      </c>
      <c r="I46" s="170">
        <v>0</v>
      </c>
      <c r="J46" s="170">
        <v>0</v>
      </c>
      <c r="K46" s="170">
        <v>0</v>
      </c>
      <c r="L46" s="28">
        <v>1</v>
      </c>
      <c r="M46" s="28">
        <v>68</v>
      </c>
      <c r="N46" s="28">
        <v>122</v>
      </c>
      <c r="O46" s="28">
        <v>938</v>
      </c>
      <c r="P46" s="28">
        <v>3049</v>
      </c>
      <c r="Q46" s="28">
        <v>935</v>
      </c>
      <c r="R46" s="28">
        <v>2694</v>
      </c>
      <c r="S46" s="28">
        <v>6511</v>
      </c>
      <c r="T46" s="28">
        <v>7135</v>
      </c>
      <c r="U46" s="28">
        <v>9130</v>
      </c>
      <c r="V46" s="28">
        <v>8692</v>
      </c>
      <c r="W46" s="84">
        <v>8043</v>
      </c>
      <c r="X46" s="84">
        <v>8000</v>
      </c>
      <c r="Y46" s="85">
        <v>7468</v>
      </c>
      <c r="Z46" s="85">
        <v>7652</v>
      </c>
      <c r="AA46" s="85">
        <v>2253</v>
      </c>
      <c r="AB46" s="85">
        <v>1809</v>
      </c>
      <c r="AC46" s="85">
        <v>6636</v>
      </c>
      <c r="AD46" s="85">
        <v>8181</v>
      </c>
    </row>
    <row r="47" spans="2:30" ht="3.75" customHeight="1">
      <c r="B47" s="86"/>
      <c r="C47" s="170"/>
      <c r="D47" s="28"/>
      <c r="E47" s="28"/>
      <c r="F47" s="28"/>
      <c r="G47" s="170"/>
      <c r="H47" s="170"/>
      <c r="I47" s="170"/>
      <c r="J47" s="170"/>
      <c r="K47" s="170"/>
      <c r="L47" s="28"/>
      <c r="M47" s="28"/>
      <c r="N47" s="28"/>
      <c r="O47" s="28"/>
      <c r="P47" s="28"/>
      <c r="Q47" s="28"/>
      <c r="R47" s="28"/>
      <c r="S47" s="28"/>
      <c r="T47" s="28"/>
      <c r="U47" s="28"/>
      <c r="V47" s="28"/>
      <c r="W47" s="84"/>
      <c r="X47" s="84"/>
      <c r="Y47" s="85"/>
      <c r="Z47" s="85"/>
      <c r="AA47" s="85"/>
      <c r="AB47" s="85"/>
      <c r="AC47" s="85"/>
      <c r="AD47" s="85"/>
    </row>
    <row r="48" spans="2:30">
      <c r="B48" s="139" t="s">
        <v>251</v>
      </c>
      <c r="C48" s="137">
        <f>SUM(C49:C61)</f>
        <v>147883</v>
      </c>
      <c r="D48" s="137">
        <f t="shared" ref="D48:AC48" si="4">SUM(D49:D61)</f>
        <v>178774</v>
      </c>
      <c r="E48" s="137">
        <f t="shared" si="4"/>
        <v>147760</v>
      </c>
      <c r="F48" s="137">
        <f t="shared" si="4"/>
        <v>156048</v>
      </c>
      <c r="G48" s="137">
        <f t="shared" si="4"/>
        <v>163610</v>
      </c>
      <c r="H48" s="137">
        <f t="shared" si="4"/>
        <v>172087</v>
      </c>
      <c r="I48" s="137">
        <f t="shared" si="4"/>
        <v>178142</v>
      </c>
      <c r="J48" s="137">
        <f t="shared" si="4"/>
        <v>154760</v>
      </c>
      <c r="K48" s="137">
        <f t="shared" si="4"/>
        <v>151724</v>
      </c>
      <c r="L48" s="137">
        <f t="shared" si="4"/>
        <v>180432</v>
      </c>
      <c r="M48" s="137">
        <f t="shared" si="4"/>
        <v>224187</v>
      </c>
      <c r="N48" s="137">
        <f t="shared" si="4"/>
        <v>219323</v>
      </c>
      <c r="O48" s="137">
        <f t="shared" si="4"/>
        <v>238848</v>
      </c>
      <c r="P48" s="137">
        <f t="shared" si="4"/>
        <v>227517</v>
      </c>
      <c r="Q48" s="137">
        <f t="shared" si="4"/>
        <v>215947</v>
      </c>
      <c r="R48" s="137">
        <f t="shared" si="4"/>
        <v>216856</v>
      </c>
      <c r="S48" s="137">
        <f t="shared" si="4"/>
        <v>235616</v>
      </c>
      <c r="T48" s="137">
        <f t="shared" si="4"/>
        <v>205435</v>
      </c>
      <c r="U48" s="137">
        <f t="shared" si="4"/>
        <v>185130</v>
      </c>
      <c r="V48" s="137">
        <f t="shared" si="4"/>
        <v>243432</v>
      </c>
      <c r="W48" s="137">
        <f t="shared" si="4"/>
        <v>315352</v>
      </c>
      <c r="X48" s="137">
        <f t="shared" si="4"/>
        <v>254430</v>
      </c>
      <c r="Y48" s="137">
        <f t="shared" si="4"/>
        <v>236526</v>
      </c>
      <c r="Z48" s="137">
        <f t="shared" si="4"/>
        <v>186584</v>
      </c>
      <c r="AA48" s="137">
        <f>SUM(AA49:AA61)</f>
        <v>108292</v>
      </c>
      <c r="AB48" s="137">
        <f t="shared" si="4"/>
        <v>170604</v>
      </c>
      <c r="AC48" s="137">
        <f t="shared" si="4"/>
        <v>212185</v>
      </c>
      <c r="AD48" s="137">
        <v>245696</v>
      </c>
    </row>
    <row r="49" spans="2:30">
      <c r="B49" s="30" t="s">
        <v>274</v>
      </c>
      <c r="C49" s="28">
        <v>20199</v>
      </c>
      <c r="D49" s="28">
        <v>24440</v>
      </c>
      <c r="E49" s="28">
        <v>19270</v>
      </c>
      <c r="F49" s="28">
        <v>20828</v>
      </c>
      <c r="G49" s="28">
        <v>22676</v>
      </c>
      <c r="H49" s="28">
        <v>28172</v>
      </c>
      <c r="I49" s="28">
        <v>23196</v>
      </c>
      <c r="J49" s="28">
        <v>20513</v>
      </c>
      <c r="K49" s="29">
        <v>21559</v>
      </c>
      <c r="L49" s="29">
        <v>25407</v>
      </c>
      <c r="M49" s="28">
        <v>32661</v>
      </c>
      <c r="N49" s="28">
        <v>34858</v>
      </c>
      <c r="O49" s="28">
        <v>45967</v>
      </c>
      <c r="P49" s="28">
        <v>40350</v>
      </c>
      <c r="Q49" s="28">
        <v>45186</v>
      </c>
      <c r="R49" s="28">
        <v>42864</v>
      </c>
      <c r="S49" s="28">
        <v>45409</v>
      </c>
      <c r="T49" s="28">
        <v>39178</v>
      </c>
      <c r="U49" s="28">
        <v>45776</v>
      </c>
      <c r="V49" s="28">
        <v>67724</v>
      </c>
      <c r="W49" s="28">
        <v>81486</v>
      </c>
      <c r="X49" s="28">
        <v>70809</v>
      </c>
      <c r="Y49" s="29">
        <v>71003</v>
      </c>
      <c r="Z49" s="29">
        <v>58984</v>
      </c>
      <c r="AA49" s="29">
        <v>38088</v>
      </c>
      <c r="AB49" s="29">
        <v>64964</v>
      </c>
      <c r="AC49" s="29">
        <v>76399</v>
      </c>
      <c r="AD49" s="29">
        <v>73212</v>
      </c>
    </row>
    <row r="50" spans="2:30">
      <c r="B50" s="30" t="s">
        <v>275</v>
      </c>
      <c r="C50" s="28">
        <v>32093</v>
      </c>
      <c r="D50" s="28">
        <v>33042</v>
      </c>
      <c r="E50" s="28">
        <v>26843</v>
      </c>
      <c r="F50" s="28">
        <v>28547</v>
      </c>
      <c r="G50" s="28">
        <v>31440</v>
      </c>
      <c r="H50" s="28">
        <v>31307</v>
      </c>
      <c r="I50" s="28">
        <v>30998</v>
      </c>
      <c r="J50" s="28">
        <v>25898</v>
      </c>
      <c r="K50" s="29">
        <v>21994</v>
      </c>
      <c r="L50" s="29">
        <v>27359</v>
      </c>
      <c r="M50" s="28">
        <v>31591</v>
      </c>
      <c r="N50" s="28">
        <v>27093</v>
      </c>
      <c r="O50" s="28">
        <v>29560</v>
      </c>
      <c r="P50" s="28">
        <v>35489</v>
      </c>
      <c r="Q50" s="28">
        <v>34690</v>
      </c>
      <c r="R50" s="28">
        <v>38301</v>
      </c>
      <c r="S50" s="28">
        <v>43360</v>
      </c>
      <c r="T50" s="28">
        <v>40550</v>
      </c>
      <c r="U50" s="28">
        <v>29913</v>
      </c>
      <c r="V50" s="28">
        <v>40061</v>
      </c>
      <c r="W50" s="28">
        <v>51979</v>
      </c>
      <c r="X50" s="28">
        <v>41822</v>
      </c>
      <c r="Y50" s="29">
        <v>37955</v>
      </c>
      <c r="Z50" s="29">
        <v>24570</v>
      </c>
      <c r="AA50" s="29">
        <v>16956</v>
      </c>
      <c r="AB50" s="29">
        <v>20092</v>
      </c>
      <c r="AC50" s="29">
        <v>10163</v>
      </c>
      <c r="AD50" s="29">
        <v>15374</v>
      </c>
    </row>
    <row r="51" spans="2:30">
      <c r="B51" s="30" t="s">
        <v>276</v>
      </c>
      <c r="C51" s="28">
        <v>28556</v>
      </c>
      <c r="D51" s="28">
        <v>36902</v>
      </c>
      <c r="E51" s="28">
        <v>30188</v>
      </c>
      <c r="F51" s="28">
        <v>32175</v>
      </c>
      <c r="G51" s="28">
        <v>33268</v>
      </c>
      <c r="H51" s="28">
        <v>33098</v>
      </c>
      <c r="I51" s="28">
        <v>33668</v>
      </c>
      <c r="J51" s="28">
        <v>30219</v>
      </c>
      <c r="K51" s="29">
        <v>31543</v>
      </c>
      <c r="L51" s="29">
        <v>39127</v>
      </c>
      <c r="M51" s="28">
        <v>49475</v>
      </c>
      <c r="N51" s="28">
        <v>46494</v>
      </c>
      <c r="O51" s="28">
        <v>53338</v>
      </c>
      <c r="P51" s="28">
        <v>49825</v>
      </c>
      <c r="Q51" s="28">
        <v>46413</v>
      </c>
      <c r="R51" s="28">
        <v>45180</v>
      </c>
      <c r="S51" s="28">
        <v>46298</v>
      </c>
      <c r="T51" s="28">
        <v>40581</v>
      </c>
      <c r="U51" s="28">
        <v>33943</v>
      </c>
      <c r="V51" s="28">
        <v>41418</v>
      </c>
      <c r="W51" s="28">
        <v>59885</v>
      </c>
      <c r="X51" s="28">
        <v>44748</v>
      </c>
      <c r="Y51" s="29">
        <v>38393</v>
      </c>
      <c r="Z51" s="29">
        <v>32283</v>
      </c>
      <c r="AA51" s="29">
        <v>18921</v>
      </c>
      <c r="AB51" s="29">
        <v>36095</v>
      </c>
      <c r="AC51" s="29">
        <v>39638</v>
      </c>
      <c r="AD51" s="29">
        <v>46456</v>
      </c>
    </row>
    <row r="52" spans="2:30">
      <c r="B52" s="30" t="s">
        <v>277</v>
      </c>
      <c r="C52" s="28">
        <v>6121</v>
      </c>
      <c r="D52" s="28">
        <v>7315</v>
      </c>
      <c r="E52" s="28">
        <v>6328</v>
      </c>
      <c r="F52" s="28">
        <v>5780</v>
      </c>
      <c r="G52" s="28">
        <v>5399</v>
      </c>
      <c r="H52" s="28">
        <v>5102</v>
      </c>
      <c r="I52" s="28">
        <v>6813</v>
      </c>
      <c r="J52" s="28">
        <v>5526</v>
      </c>
      <c r="K52" s="28">
        <v>3825</v>
      </c>
      <c r="L52" s="28">
        <v>5064</v>
      </c>
      <c r="M52" s="28">
        <v>6505</v>
      </c>
      <c r="N52" s="28">
        <v>6040</v>
      </c>
      <c r="O52" s="28">
        <v>6183</v>
      </c>
      <c r="P52" s="28">
        <v>6738</v>
      </c>
      <c r="Q52" s="28">
        <v>6112</v>
      </c>
      <c r="R52" s="28">
        <v>6943</v>
      </c>
      <c r="S52" s="28">
        <v>7415</v>
      </c>
      <c r="T52" s="28">
        <v>6838</v>
      </c>
      <c r="U52" s="28">
        <v>4379</v>
      </c>
      <c r="V52" s="28">
        <v>5232</v>
      </c>
      <c r="W52" s="28">
        <v>7496</v>
      </c>
      <c r="X52" s="28">
        <v>6579</v>
      </c>
      <c r="Y52" s="29">
        <v>6280</v>
      </c>
      <c r="Z52" s="29">
        <v>3876</v>
      </c>
      <c r="AA52" s="29">
        <v>1952</v>
      </c>
      <c r="AB52" s="29">
        <v>2116</v>
      </c>
      <c r="AC52" s="29">
        <v>1412</v>
      </c>
      <c r="AD52" s="29">
        <v>1653</v>
      </c>
    </row>
    <row r="53" spans="2:30">
      <c r="B53" s="30" t="s">
        <v>240</v>
      </c>
      <c r="C53" s="28">
        <v>7151</v>
      </c>
      <c r="D53" s="28">
        <v>9176</v>
      </c>
      <c r="E53" s="28">
        <v>10829</v>
      </c>
      <c r="F53" s="28">
        <v>11338</v>
      </c>
      <c r="G53" s="28">
        <v>13195</v>
      </c>
      <c r="H53" s="28">
        <v>13791</v>
      </c>
      <c r="I53" s="28">
        <v>15733</v>
      </c>
      <c r="J53" s="28">
        <v>16042</v>
      </c>
      <c r="K53" s="28">
        <v>17047</v>
      </c>
      <c r="L53" s="28">
        <v>16559</v>
      </c>
      <c r="M53" s="28">
        <v>14590</v>
      </c>
      <c r="N53" s="28">
        <v>13788</v>
      </c>
      <c r="O53" s="28">
        <v>11573</v>
      </c>
      <c r="P53" s="28">
        <v>7434</v>
      </c>
      <c r="Q53" s="28">
        <v>4961</v>
      </c>
      <c r="R53" s="28">
        <v>4946</v>
      </c>
      <c r="S53" s="28">
        <v>3925</v>
      </c>
      <c r="T53" s="28">
        <v>2843</v>
      </c>
      <c r="U53" s="28">
        <v>2572</v>
      </c>
      <c r="V53" s="28">
        <v>1584</v>
      </c>
      <c r="W53" s="28">
        <v>1292</v>
      </c>
      <c r="X53" s="28">
        <v>1391</v>
      </c>
      <c r="Y53" s="29">
        <v>1088</v>
      </c>
      <c r="Z53" s="29">
        <v>841</v>
      </c>
      <c r="AA53" s="29">
        <v>646</v>
      </c>
      <c r="AB53" s="29">
        <v>641</v>
      </c>
      <c r="AC53" s="29">
        <v>465</v>
      </c>
      <c r="AD53" s="29">
        <v>264</v>
      </c>
    </row>
    <row r="54" spans="2:30" ht="27">
      <c r="B54" s="30" t="s">
        <v>491</v>
      </c>
      <c r="C54" s="170">
        <v>0</v>
      </c>
      <c r="D54" s="170">
        <v>0</v>
      </c>
      <c r="E54" s="170">
        <v>0</v>
      </c>
      <c r="F54" s="170">
        <v>0</v>
      </c>
      <c r="G54" s="170">
        <v>0</v>
      </c>
      <c r="H54" s="170">
        <v>0</v>
      </c>
      <c r="I54" s="170">
        <v>0</v>
      </c>
      <c r="J54" s="170">
        <v>0</v>
      </c>
      <c r="K54" s="170">
        <v>0</v>
      </c>
      <c r="L54" s="170">
        <v>0</v>
      </c>
      <c r="M54" s="170">
        <v>0</v>
      </c>
      <c r="N54" s="170">
        <v>0</v>
      </c>
      <c r="O54" s="28">
        <v>9</v>
      </c>
      <c r="P54" s="28">
        <v>546</v>
      </c>
      <c r="Q54" s="28">
        <v>1950</v>
      </c>
      <c r="R54" s="28">
        <v>2320</v>
      </c>
      <c r="S54" s="28">
        <v>2966</v>
      </c>
      <c r="T54" s="28">
        <v>2999</v>
      </c>
      <c r="U54" s="28">
        <v>2847</v>
      </c>
      <c r="V54" s="28">
        <v>3250</v>
      </c>
      <c r="W54" s="28">
        <v>3135</v>
      </c>
      <c r="X54" s="28">
        <v>2882</v>
      </c>
      <c r="Y54" s="29">
        <v>2613</v>
      </c>
      <c r="Z54" s="29">
        <v>1848</v>
      </c>
      <c r="AA54" s="29">
        <v>809</v>
      </c>
      <c r="AB54" s="29">
        <v>930</v>
      </c>
      <c r="AC54" s="29">
        <v>829</v>
      </c>
      <c r="AD54" s="29">
        <v>778</v>
      </c>
    </row>
    <row r="55" spans="2:30">
      <c r="B55" s="30" t="s">
        <v>234</v>
      </c>
      <c r="C55" s="28">
        <v>4189</v>
      </c>
      <c r="D55" s="28">
        <v>4445</v>
      </c>
      <c r="E55" s="28">
        <v>4754</v>
      </c>
      <c r="F55" s="28">
        <v>5031</v>
      </c>
      <c r="G55" s="28">
        <v>5282</v>
      </c>
      <c r="H55" s="28">
        <v>5433</v>
      </c>
      <c r="I55" s="28">
        <v>5645</v>
      </c>
      <c r="J55" s="28">
        <v>5574</v>
      </c>
      <c r="K55" s="28">
        <v>5837</v>
      </c>
      <c r="L55" s="28">
        <v>6180</v>
      </c>
      <c r="M55" s="28">
        <v>6089</v>
      </c>
      <c r="N55" s="28">
        <v>5825</v>
      </c>
      <c r="O55" s="28">
        <v>5871</v>
      </c>
      <c r="P55" s="28">
        <v>4584</v>
      </c>
      <c r="Q55" s="28">
        <v>3795</v>
      </c>
      <c r="R55" s="28">
        <v>1619</v>
      </c>
      <c r="S55" s="28">
        <v>1506</v>
      </c>
      <c r="T55" s="28">
        <v>1011</v>
      </c>
      <c r="U55" s="28">
        <v>742</v>
      </c>
      <c r="V55" s="28">
        <v>601</v>
      </c>
      <c r="W55" s="28">
        <v>566</v>
      </c>
      <c r="X55" s="28">
        <v>277</v>
      </c>
      <c r="Y55" s="29">
        <v>177</v>
      </c>
      <c r="Z55" s="29">
        <v>151</v>
      </c>
      <c r="AA55" s="29">
        <v>103</v>
      </c>
      <c r="AB55" s="29">
        <v>100</v>
      </c>
      <c r="AC55" s="29">
        <v>98</v>
      </c>
      <c r="AD55" s="29">
        <v>102</v>
      </c>
    </row>
    <row r="56" spans="2:30" ht="27">
      <c r="B56" s="30" t="s">
        <v>490</v>
      </c>
      <c r="C56" s="170">
        <v>0</v>
      </c>
      <c r="D56" s="170">
        <v>0</v>
      </c>
      <c r="E56" s="170">
        <v>0</v>
      </c>
      <c r="F56" s="170">
        <v>0</v>
      </c>
      <c r="G56" s="170">
        <v>0</v>
      </c>
      <c r="H56" s="170">
        <v>0</v>
      </c>
      <c r="I56" s="170">
        <v>0</v>
      </c>
      <c r="J56" s="170">
        <v>0</v>
      </c>
      <c r="K56" s="170">
        <v>0</v>
      </c>
      <c r="L56" s="170">
        <v>0</v>
      </c>
      <c r="M56" s="170">
        <v>0</v>
      </c>
      <c r="N56" s="170">
        <v>0</v>
      </c>
      <c r="O56" s="170">
        <v>0</v>
      </c>
      <c r="P56" s="28">
        <v>164</v>
      </c>
      <c r="Q56" s="28">
        <v>341</v>
      </c>
      <c r="R56" s="28">
        <v>413</v>
      </c>
      <c r="S56" s="28">
        <v>270</v>
      </c>
      <c r="T56" s="28">
        <v>255</v>
      </c>
      <c r="U56" s="28">
        <v>247</v>
      </c>
      <c r="V56" s="28">
        <v>229</v>
      </c>
      <c r="W56" s="28">
        <v>208</v>
      </c>
      <c r="X56" s="28">
        <v>159</v>
      </c>
      <c r="Y56" s="29">
        <v>172</v>
      </c>
      <c r="Z56" s="29">
        <v>144</v>
      </c>
      <c r="AA56" s="29">
        <v>79</v>
      </c>
      <c r="AB56" s="29">
        <v>118</v>
      </c>
      <c r="AC56" s="29">
        <v>134</v>
      </c>
      <c r="AD56" s="29">
        <v>115</v>
      </c>
    </row>
    <row r="57" spans="2:30">
      <c r="B57" s="30" t="s">
        <v>235</v>
      </c>
      <c r="C57" s="28">
        <v>49477</v>
      </c>
      <c r="D57" s="28">
        <v>63359</v>
      </c>
      <c r="E57" s="28">
        <v>49462</v>
      </c>
      <c r="F57" s="28">
        <v>52271</v>
      </c>
      <c r="G57" s="28">
        <v>52245</v>
      </c>
      <c r="H57" s="28">
        <v>55093</v>
      </c>
      <c r="I57" s="28">
        <v>61989</v>
      </c>
      <c r="J57" s="28">
        <v>50862</v>
      </c>
      <c r="K57" s="28">
        <v>49797</v>
      </c>
      <c r="L57" s="28">
        <v>60566</v>
      </c>
      <c r="M57" s="28">
        <v>83133</v>
      </c>
      <c r="N57" s="28">
        <v>85036</v>
      </c>
      <c r="O57" s="28">
        <v>86189</v>
      </c>
      <c r="P57" s="28">
        <v>82248</v>
      </c>
      <c r="Q57" s="28">
        <v>72289</v>
      </c>
      <c r="R57" s="28">
        <v>73946</v>
      </c>
      <c r="S57" s="28">
        <v>84045</v>
      </c>
      <c r="T57" s="28">
        <v>70835</v>
      </c>
      <c r="U57" s="28">
        <v>64341</v>
      </c>
      <c r="V57" s="28">
        <v>82926</v>
      </c>
      <c r="W57" s="28">
        <v>108788</v>
      </c>
      <c r="X57" s="28">
        <v>85280</v>
      </c>
      <c r="Y57" s="29">
        <v>78362</v>
      </c>
      <c r="Z57" s="29">
        <v>63442</v>
      </c>
      <c r="AA57" s="29">
        <v>30492</v>
      </c>
      <c r="AB57" s="29">
        <v>45119</v>
      </c>
      <c r="AC57" s="29">
        <v>82319</v>
      </c>
      <c r="AD57" s="29">
        <v>106872</v>
      </c>
    </row>
    <row r="58" spans="2:30" ht="27">
      <c r="B58" s="30" t="s">
        <v>492</v>
      </c>
      <c r="C58" s="170">
        <v>0</v>
      </c>
      <c r="D58" s="170">
        <v>0</v>
      </c>
      <c r="E58" s="170">
        <v>0</v>
      </c>
      <c r="F58" s="170">
        <v>0</v>
      </c>
      <c r="G58" s="170">
        <v>0</v>
      </c>
      <c r="H58" s="170">
        <v>0</v>
      </c>
      <c r="I58" s="170">
        <v>0</v>
      </c>
      <c r="J58" s="170">
        <v>0</v>
      </c>
      <c r="K58" s="170">
        <v>0</v>
      </c>
      <c r="L58" s="170">
        <v>0</v>
      </c>
      <c r="M58" s="170">
        <v>0</v>
      </c>
      <c r="N58" s="170">
        <v>0</v>
      </c>
      <c r="O58" s="170">
        <v>0</v>
      </c>
      <c r="P58" s="170">
        <v>0</v>
      </c>
      <c r="Q58" s="170">
        <v>0</v>
      </c>
      <c r="R58" s="170">
        <v>0</v>
      </c>
      <c r="S58" s="170">
        <v>0</v>
      </c>
      <c r="T58" s="170">
        <v>0</v>
      </c>
      <c r="U58" s="170">
        <v>0</v>
      </c>
      <c r="V58" s="170">
        <v>0</v>
      </c>
      <c r="W58" s="170">
        <v>0</v>
      </c>
      <c r="X58" s="170">
        <v>0</v>
      </c>
      <c r="Y58" s="170">
        <v>0</v>
      </c>
      <c r="Z58" s="170">
        <v>0</v>
      </c>
      <c r="AA58" s="170">
        <v>0</v>
      </c>
      <c r="AB58" s="170">
        <v>0</v>
      </c>
      <c r="AC58" s="170">
        <v>0</v>
      </c>
      <c r="AD58" s="170">
        <v>0</v>
      </c>
    </row>
    <row r="59" spans="2:30">
      <c r="B59" s="30" t="s">
        <v>479</v>
      </c>
      <c r="C59" s="28">
        <v>85</v>
      </c>
      <c r="D59" s="28">
        <v>90</v>
      </c>
      <c r="E59" s="28">
        <v>78</v>
      </c>
      <c r="F59" s="28">
        <v>53</v>
      </c>
      <c r="G59" s="28">
        <v>81</v>
      </c>
      <c r="H59" s="28">
        <v>78</v>
      </c>
      <c r="I59" s="28">
        <v>67</v>
      </c>
      <c r="J59" s="28">
        <v>78</v>
      </c>
      <c r="K59" s="28">
        <v>88</v>
      </c>
      <c r="L59" s="28">
        <v>104</v>
      </c>
      <c r="M59" s="28">
        <v>102</v>
      </c>
      <c r="N59" s="28">
        <v>126</v>
      </c>
      <c r="O59" s="28">
        <v>109</v>
      </c>
      <c r="P59" s="28">
        <v>93</v>
      </c>
      <c r="Q59" s="28">
        <v>143</v>
      </c>
      <c r="R59" s="28">
        <v>240</v>
      </c>
      <c r="S59" s="28">
        <v>303</v>
      </c>
      <c r="T59" s="28">
        <v>251</v>
      </c>
      <c r="U59" s="28">
        <v>268</v>
      </c>
      <c r="V59" s="28">
        <v>309</v>
      </c>
      <c r="W59" s="28">
        <v>382</v>
      </c>
      <c r="X59" s="28">
        <v>357</v>
      </c>
      <c r="Y59" s="29">
        <v>370</v>
      </c>
      <c r="Z59" s="170">
        <v>0</v>
      </c>
      <c r="AA59" s="170">
        <v>0</v>
      </c>
      <c r="AB59" s="170">
        <v>0</v>
      </c>
      <c r="AC59" s="170">
        <v>0</v>
      </c>
      <c r="AD59" s="170">
        <v>0</v>
      </c>
    </row>
    <row r="60" spans="2:30">
      <c r="B60" s="30" t="s">
        <v>525</v>
      </c>
      <c r="C60" s="28">
        <v>12</v>
      </c>
      <c r="D60" s="28">
        <v>5</v>
      </c>
      <c r="E60" s="28">
        <v>8</v>
      </c>
      <c r="F60" s="28">
        <v>25</v>
      </c>
      <c r="G60" s="28">
        <v>24</v>
      </c>
      <c r="H60" s="28">
        <v>13</v>
      </c>
      <c r="I60" s="28">
        <v>33</v>
      </c>
      <c r="J60" s="28">
        <v>48</v>
      </c>
      <c r="K60" s="28">
        <v>34</v>
      </c>
      <c r="L60" s="28">
        <v>66</v>
      </c>
      <c r="M60" s="28">
        <v>41</v>
      </c>
      <c r="N60" s="28">
        <v>63</v>
      </c>
      <c r="O60" s="28">
        <v>49</v>
      </c>
      <c r="P60" s="28">
        <v>46</v>
      </c>
      <c r="Q60" s="28">
        <v>67</v>
      </c>
      <c r="R60" s="28">
        <v>84</v>
      </c>
      <c r="S60" s="28">
        <v>119</v>
      </c>
      <c r="T60" s="28">
        <v>94</v>
      </c>
      <c r="U60" s="28">
        <v>102</v>
      </c>
      <c r="V60" s="28">
        <v>98</v>
      </c>
      <c r="W60" s="28">
        <v>135</v>
      </c>
      <c r="X60" s="28">
        <v>126</v>
      </c>
      <c r="Y60" s="29">
        <v>113</v>
      </c>
      <c r="Z60" s="170">
        <v>0</v>
      </c>
      <c r="AA60" s="170">
        <v>0</v>
      </c>
      <c r="AB60" s="170">
        <v>0</v>
      </c>
      <c r="AC60" s="170">
        <v>0</v>
      </c>
      <c r="AD60" s="170">
        <v>0</v>
      </c>
    </row>
    <row r="61" spans="2:30" ht="28.5">
      <c r="B61" s="30" t="s">
        <v>504</v>
      </c>
      <c r="C61" s="170">
        <v>0</v>
      </c>
      <c r="D61" s="170">
        <v>0</v>
      </c>
      <c r="E61" s="170">
        <v>0</v>
      </c>
      <c r="F61" s="170">
        <v>0</v>
      </c>
      <c r="G61" s="170">
        <v>0</v>
      </c>
      <c r="H61" s="170">
        <v>0</v>
      </c>
      <c r="I61" s="170">
        <v>0</v>
      </c>
      <c r="J61" s="170">
        <v>0</v>
      </c>
      <c r="K61" s="170">
        <v>0</v>
      </c>
      <c r="L61" s="170">
        <v>0</v>
      </c>
      <c r="M61" s="170">
        <v>0</v>
      </c>
      <c r="N61" s="170">
        <v>0</v>
      </c>
      <c r="O61" s="170">
        <v>0</v>
      </c>
      <c r="P61" s="170">
        <v>0</v>
      </c>
      <c r="Q61" s="170">
        <v>0</v>
      </c>
      <c r="R61" s="170">
        <v>0</v>
      </c>
      <c r="S61" s="170">
        <v>0</v>
      </c>
      <c r="T61" s="170">
        <v>0</v>
      </c>
      <c r="U61" s="170">
        <v>0</v>
      </c>
      <c r="V61" s="170">
        <v>0</v>
      </c>
      <c r="W61" s="170">
        <v>0</v>
      </c>
      <c r="X61" s="170">
        <v>0</v>
      </c>
      <c r="Y61" s="170">
        <v>0</v>
      </c>
      <c r="Z61" s="29">
        <v>445</v>
      </c>
      <c r="AA61" s="29">
        <v>246</v>
      </c>
      <c r="AB61" s="29">
        <v>429</v>
      </c>
      <c r="AC61" s="29">
        <v>728</v>
      </c>
      <c r="AD61" s="29">
        <v>870</v>
      </c>
    </row>
    <row r="62" spans="2:30" ht="3" customHeight="1">
      <c r="B62" s="3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29"/>
      <c r="AA62" s="29"/>
      <c r="AB62" s="29"/>
      <c r="AC62" s="29"/>
      <c r="AD62" s="29"/>
    </row>
    <row r="63" spans="2:30">
      <c r="B63" s="139" t="s">
        <v>33</v>
      </c>
      <c r="C63" s="137">
        <f>SUM(C64:C69)</f>
        <v>890</v>
      </c>
      <c r="D63" s="137">
        <f t="shared" ref="D63:AC63" si="5">SUM(D64:D69)</f>
        <v>853</v>
      </c>
      <c r="E63" s="137">
        <f t="shared" si="5"/>
        <v>748</v>
      </c>
      <c r="F63" s="137">
        <f t="shared" si="5"/>
        <v>830</v>
      </c>
      <c r="G63" s="137">
        <f t="shared" si="5"/>
        <v>816</v>
      </c>
      <c r="H63" s="137">
        <f t="shared" si="5"/>
        <v>856</v>
      </c>
      <c r="I63" s="137">
        <f t="shared" si="5"/>
        <v>735</v>
      </c>
      <c r="J63" s="137">
        <f t="shared" si="5"/>
        <v>701</v>
      </c>
      <c r="K63" s="137">
        <f t="shared" si="5"/>
        <v>675</v>
      </c>
      <c r="L63" s="137">
        <f t="shared" si="5"/>
        <v>782</v>
      </c>
      <c r="M63" s="137">
        <f t="shared" si="5"/>
        <v>766</v>
      </c>
      <c r="N63" s="137">
        <f t="shared" si="5"/>
        <v>1648</v>
      </c>
      <c r="O63" s="137">
        <f t="shared" si="5"/>
        <v>2559</v>
      </c>
      <c r="P63" s="137">
        <f t="shared" si="5"/>
        <v>4324</v>
      </c>
      <c r="Q63" s="137">
        <f t="shared" si="5"/>
        <v>3043</v>
      </c>
      <c r="R63" s="137">
        <f t="shared" si="5"/>
        <v>1861</v>
      </c>
      <c r="S63" s="137">
        <f t="shared" si="5"/>
        <v>5219</v>
      </c>
      <c r="T63" s="137">
        <f t="shared" si="5"/>
        <v>6424</v>
      </c>
      <c r="U63" s="137">
        <f t="shared" si="5"/>
        <v>12084</v>
      </c>
      <c r="V63" s="137">
        <f t="shared" si="5"/>
        <v>9468</v>
      </c>
      <c r="W63" s="137">
        <f t="shared" si="5"/>
        <v>16176</v>
      </c>
      <c r="X63" s="137">
        <f t="shared" si="5"/>
        <v>20034</v>
      </c>
      <c r="Y63" s="137">
        <f t="shared" si="5"/>
        <v>9375</v>
      </c>
      <c r="Z63" s="137">
        <f t="shared" si="5"/>
        <v>11384</v>
      </c>
      <c r="AA63" s="137">
        <f>SUM(AA64:AA69)</f>
        <v>8722</v>
      </c>
      <c r="AB63" s="137">
        <f t="shared" si="5"/>
        <v>13421</v>
      </c>
      <c r="AC63" s="137">
        <f t="shared" si="5"/>
        <v>14903</v>
      </c>
      <c r="AD63" s="137">
        <v>21040</v>
      </c>
    </row>
    <row r="64" spans="2:30">
      <c r="B64" s="31" t="s">
        <v>284</v>
      </c>
      <c r="C64" s="28">
        <v>890</v>
      </c>
      <c r="D64" s="28">
        <v>853</v>
      </c>
      <c r="E64" s="28">
        <v>748</v>
      </c>
      <c r="F64" s="28">
        <v>830</v>
      </c>
      <c r="G64" s="28">
        <v>816</v>
      </c>
      <c r="H64" s="28">
        <v>856</v>
      </c>
      <c r="I64" s="28">
        <v>735</v>
      </c>
      <c r="J64" s="28">
        <v>701</v>
      </c>
      <c r="K64" s="28">
        <v>675</v>
      </c>
      <c r="L64" s="28">
        <v>782</v>
      </c>
      <c r="M64" s="28">
        <v>766</v>
      </c>
      <c r="N64" s="28">
        <v>660</v>
      </c>
      <c r="O64" s="28">
        <v>752</v>
      </c>
      <c r="P64" s="28">
        <v>797</v>
      </c>
      <c r="Q64" s="28">
        <v>886</v>
      </c>
      <c r="R64" s="28">
        <v>1027</v>
      </c>
      <c r="S64" s="28">
        <v>1005</v>
      </c>
      <c r="T64" s="28">
        <v>1172</v>
      </c>
      <c r="U64" s="28">
        <v>1177</v>
      </c>
      <c r="V64" s="28">
        <v>1348</v>
      </c>
      <c r="W64" s="28">
        <v>1533</v>
      </c>
      <c r="X64" s="28">
        <v>1391</v>
      </c>
      <c r="Y64" s="29">
        <v>1276</v>
      </c>
      <c r="Z64" s="29">
        <v>1171</v>
      </c>
      <c r="AA64" s="29">
        <v>648</v>
      </c>
      <c r="AB64" s="29">
        <v>3145</v>
      </c>
      <c r="AC64" s="29">
        <v>4269</v>
      </c>
      <c r="AD64" s="29">
        <v>2058</v>
      </c>
    </row>
    <row r="65" spans="2:30">
      <c r="B65" s="97" t="s">
        <v>489</v>
      </c>
      <c r="C65" s="170">
        <v>0</v>
      </c>
      <c r="D65" s="170">
        <v>0</v>
      </c>
      <c r="E65" s="170">
        <v>0</v>
      </c>
      <c r="F65" s="170">
        <v>0</v>
      </c>
      <c r="G65" s="170">
        <v>0</v>
      </c>
      <c r="H65" s="170">
        <v>0</v>
      </c>
      <c r="I65" s="170">
        <v>0</v>
      </c>
      <c r="J65" s="170">
        <v>0</v>
      </c>
      <c r="K65" s="170">
        <v>0</v>
      </c>
      <c r="L65" s="170">
        <v>0</v>
      </c>
      <c r="M65" s="170">
        <v>0</v>
      </c>
      <c r="N65" s="170">
        <v>0</v>
      </c>
      <c r="O65" s="170">
        <v>0</v>
      </c>
      <c r="P65" s="170">
        <v>0</v>
      </c>
      <c r="Q65" s="170">
        <v>0</v>
      </c>
      <c r="R65" s="170">
        <v>0</v>
      </c>
      <c r="S65" s="170">
        <v>0</v>
      </c>
      <c r="T65" s="170">
        <v>0</v>
      </c>
      <c r="U65" s="170">
        <v>0</v>
      </c>
      <c r="V65" s="170">
        <v>0</v>
      </c>
      <c r="W65" s="170">
        <v>0</v>
      </c>
      <c r="X65" s="170">
        <v>0</v>
      </c>
      <c r="Y65" s="170">
        <v>0</v>
      </c>
      <c r="Z65" s="170">
        <v>0</v>
      </c>
      <c r="AA65" s="170">
        <v>0</v>
      </c>
      <c r="AB65" s="170">
        <v>0</v>
      </c>
      <c r="AC65" s="170">
        <v>0</v>
      </c>
      <c r="AD65" s="170">
        <v>0</v>
      </c>
    </row>
    <row r="66" spans="2:30" ht="28.5">
      <c r="B66" s="97" t="s">
        <v>488</v>
      </c>
      <c r="C66" s="170">
        <v>0</v>
      </c>
      <c r="D66" s="170">
        <v>0</v>
      </c>
      <c r="E66" s="170">
        <v>0</v>
      </c>
      <c r="F66" s="170">
        <v>0</v>
      </c>
      <c r="G66" s="170">
        <v>0</v>
      </c>
      <c r="H66" s="170">
        <v>0</v>
      </c>
      <c r="I66" s="170">
        <v>0</v>
      </c>
      <c r="J66" s="170">
        <v>0</v>
      </c>
      <c r="K66" s="170">
        <v>0</v>
      </c>
      <c r="L66" s="170">
        <v>0</v>
      </c>
      <c r="M66" s="170">
        <v>0</v>
      </c>
      <c r="N66" s="170">
        <v>0</v>
      </c>
      <c r="O66" s="170">
        <v>0</v>
      </c>
      <c r="P66" s="170">
        <v>0</v>
      </c>
      <c r="Q66" s="170">
        <v>0</v>
      </c>
      <c r="R66" s="170">
        <v>0</v>
      </c>
      <c r="S66" s="170">
        <v>0</v>
      </c>
      <c r="T66" s="170">
        <v>0</v>
      </c>
      <c r="U66" s="170">
        <v>0</v>
      </c>
      <c r="V66" s="170">
        <v>0</v>
      </c>
      <c r="W66" s="170">
        <v>0</v>
      </c>
      <c r="X66" s="170">
        <v>0</v>
      </c>
      <c r="Y66" s="170">
        <v>0</v>
      </c>
      <c r="Z66" s="170">
        <v>0</v>
      </c>
      <c r="AA66" s="170">
        <v>0</v>
      </c>
      <c r="AB66" s="170">
        <v>0</v>
      </c>
      <c r="AC66" s="170">
        <v>0</v>
      </c>
      <c r="AD66" s="170">
        <v>0</v>
      </c>
    </row>
    <row r="67" spans="2:30" ht="30.75" customHeight="1">
      <c r="B67" s="31" t="s">
        <v>487</v>
      </c>
      <c r="C67" s="170">
        <v>0</v>
      </c>
      <c r="D67" s="170">
        <v>0</v>
      </c>
      <c r="E67" s="170">
        <v>0</v>
      </c>
      <c r="F67" s="170">
        <v>0</v>
      </c>
      <c r="G67" s="170">
        <v>0</v>
      </c>
      <c r="H67" s="170">
        <v>0</v>
      </c>
      <c r="I67" s="170">
        <v>0</v>
      </c>
      <c r="J67" s="170">
        <v>0</v>
      </c>
      <c r="K67" s="170">
        <v>0</v>
      </c>
      <c r="L67" s="170">
        <v>0</v>
      </c>
      <c r="M67" s="170">
        <v>0</v>
      </c>
      <c r="N67" s="170">
        <v>0</v>
      </c>
      <c r="O67" s="170">
        <v>0</v>
      </c>
      <c r="P67" s="170">
        <v>0</v>
      </c>
      <c r="Q67" s="170">
        <v>0</v>
      </c>
      <c r="R67" s="170">
        <v>0</v>
      </c>
      <c r="S67" s="170">
        <v>0</v>
      </c>
      <c r="T67" s="170">
        <v>0</v>
      </c>
      <c r="U67" s="28">
        <v>10678</v>
      </c>
      <c r="V67" s="28">
        <v>7908</v>
      </c>
      <c r="W67" s="28">
        <v>14366</v>
      </c>
      <c r="X67" s="28">
        <v>18349</v>
      </c>
      <c r="Y67" s="29">
        <v>7798</v>
      </c>
      <c r="Z67" s="29">
        <v>10035</v>
      </c>
      <c r="AA67" s="29">
        <v>7962</v>
      </c>
      <c r="AB67" s="29">
        <f>2221+1972+5984</f>
        <v>10177</v>
      </c>
      <c r="AC67" s="29">
        <v>10502</v>
      </c>
      <c r="AD67" s="29">
        <v>18790</v>
      </c>
    </row>
    <row r="68" spans="2:30">
      <c r="B68" s="31" t="s">
        <v>540</v>
      </c>
      <c r="C68" s="170">
        <v>0</v>
      </c>
      <c r="D68" s="170">
        <v>0</v>
      </c>
      <c r="E68" s="170">
        <v>0</v>
      </c>
      <c r="F68" s="170">
        <v>0</v>
      </c>
      <c r="G68" s="170">
        <v>0</v>
      </c>
      <c r="H68" s="170">
        <v>0</v>
      </c>
      <c r="I68" s="170">
        <v>0</v>
      </c>
      <c r="J68" s="170">
        <v>0</v>
      </c>
      <c r="K68" s="170">
        <v>0</v>
      </c>
      <c r="L68" s="170">
        <v>0</v>
      </c>
      <c r="M68" s="170">
        <v>0</v>
      </c>
      <c r="N68" s="170">
        <v>0</v>
      </c>
      <c r="O68" s="170">
        <v>0</v>
      </c>
      <c r="P68" s="170">
        <v>0</v>
      </c>
      <c r="Q68" s="170">
        <v>0</v>
      </c>
      <c r="R68" s="28">
        <v>2</v>
      </c>
      <c r="S68" s="28">
        <v>39</v>
      </c>
      <c r="T68" s="28">
        <v>38</v>
      </c>
      <c r="U68" s="28">
        <v>54</v>
      </c>
      <c r="V68" s="28">
        <v>23</v>
      </c>
      <c r="W68" s="28">
        <v>58</v>
      </c>
      <c r="X68" s="28">
        <v>72</v>
      </c>
      <c r="Y68" s="29">
        <v>105</v>
      </c>
      <c r="Z68" s="29">
        <v>101</v>
      </c>
      <c r="AA68" s="29">
        <v>38</v>
      </c>
      <c r="AB68" s="29">
        <v>46</v>
      </c>
      <c r="AC68" s="29">
        <v>90</v>
      </c>
      <c r="AD68" s="29">
        <v>84</v>
      </c>
    </row>
    <row r="69" spans="2:30">
      <c r="B69" s="99" t="s">
        <v>539</v>
      </c>
      <c r="C69" s="170">
        <v>0</v>
      </c>
      <c r="D69" s="170">
        <v>0</v>
      </c>
      <c r="E69" s="170">
        <v>0</v>
      </c>
      <c r="F69" s="170">
        <v>0</v>
      </c>
      <c r="G69" s="170">
        <v>0</v>
      </c>
      <c r="H69" s="170">
        <v>0</v>
      </c>
      <c r="I69" s="170">
        <v>0</v>
      </c>
      <c r="J69" s="170">
        <v>0</v>
      </c>
      <c r="K69" s="170">
        <v>0</v>
      </c>
      <c r="L69" s="170">
        <v>0</v>
      </c>
      <c r="M69" s="170">
        <v>0</v>
      </c>
      <c r="N69" s="28">
        <v>988</v>
      </c>
      <c r="O69" s="28">
        <v>1807</v>
      </c>
      <c r="P69" s="28">
        <v>3527</v>
      </c>
      <c r="Q69" s="29">
        <v>2157</v>
      </c>
      <c r="R69" s="29">
        <v>832</v>
      </c>
      <c r="S69" s="29">
        <v>4175</v>
      </c>
      <c r="T69" s="29">
        <v>5214</v>
      </c>
      <c r="U69" s="28">
        <v>175</v>
      </c>
      <c r="V69" s="28">
        <v>189</v>
      </c>
      <c r="W69" s="85">
        <v>219</v>
      </c>
      <c r="X69" s="85">
        <v>222</v>
      </c>
      <c r="Y69" s="85">
        <v>196</v>
      </c>
      <c r="Z69" s="85">
        <v>77</v>
      </c>
      <c r="AA69" s="85">
        <f>18+14+42</f>
        <v>74</v>
      </c>
      <c r="AB69" s="85">
        <v>53</v>
      </c>
      <c r="AC69" s="85">
        <v>42</v>
      </c>
      <c r="AD69" s="85">
        <v>108</v>
      </c>
    </row>
    <row r="70" spans="2:30" ht="3.75" customHeight="1">
      <c r="B70" s="99"/>
      <c r="C70" s="170"/>
      <c r="D70" s="170"/>
      <c r="E70" s="170"/>
      <c r="F70" s="170"/>
      <c r="G70" s="170"/>
      <c r="H70" s="170"/>
      <c r="I70" s="170"/>
      <c r="J70" s="170"/>
      <c r="K70" s="170"/>
      <c r="L70" s="170"/>
      <c r="M70" s="170"/>
      <c r="N70" s="28"/>
      <c r="O70" s="28"/>
      <c r="P70" s="28"/>
      <c r="Q70" s="29"/>
      <c r="R70" s="29"/>
      <c r="S70" s="29"/>
      <c r="T70" s="29"/>
      <c r="U70" s="28"/>
      <c r="V70" s="28"/>
      <c r="W70" s="85"/>
      <c r="X70" s="85"/>
      <c r="Y70" s="85"/>
      <c r="Z70" s="85"/>
      <c r="AA70" s="85"/>
      <c r="AB70" s="85"/>
      <c r="AC70" s="85"/>
      <c r="AD70" s="85"/>
    </row>
    <row r="71" spans="2:30">
      <c r="B71" s="139" t="s">
        <v>32</v>
      </c>
      <c r="C71" s="137">
        <v>44164</v>
      </c>
      <c r="D71" s="137">
        <v>45609</v>
      </c>
      <c r="E71" s="137">
        <v>45375</v>
      </c>
      <c r="F71" s="137">
        <v>49936</v>
      </c>
      <c r="G71" s="137">
        <v>45576</v>
      </c>
      <c r="H71" s="137">
        <v>43804</v>
      </c>
      <c r="I71" s="137">
        <v>41577</v>
      </c>
      <c r="J71" s="137">
        <v>48188</v>
      </c>
      <c r="K71" s="137">
        <v>45893</v>
      </c>
      <c r="L71" s="137">
        <v>53464</v>
      </c>
      <c r="M71" s="137">
        <v>68653</v>
      </c>
      <c r="N71" s="137">
        <v>42590</v>
      </c>
      <c r="O71" s="137">
        <v>45324</v>
      </c>
      <c r="P71" s="137">
        <v>46810</v>
      </c>
      <c r="Q71" s="137">
        <v>49794</v>
      </c>
      <c r="R71" s="137">
        <v>49542</v>
      </c>
      <c r="S71" s="137">
        <v>33200</v>
      </c>
      <c r="T71" s="137">
        <v>51092</v>
      </c>
      <c r="U71" s="137">
        <v>51031</v>
      </c>
      <c r="V71" s="137">
        <v>48110</v>
      </c>
      <c r="W71" s="137">
        <v>45670</v>
      </c>
      <c r="X71" s="137">
        <v>49103</v>
      </c>
      <c r="Y71" s="138">
        <v>48670</v>
      </c>
      <c r="Z71" s="138">
        <v>44978</v>
      </c>
      <c r="AA71" s="138">
        <f>SUM(AA72:AA75)</f>
        <v>18383</v>
      </c>
      <c r="AB71" s="138">
        <f>SUM(AB72:AB75)</f>
        <v>17407</v>
      </c>
      <c r="AC71" s="138">
        <f>SUM(AC72:AC75)</f>
        <v>54502</v>
      </c>
      <c r="AD71" s="138">
        <v>55313</v>
      </c>
    </row>
    <row r="72" spans="2:30">
      <c r="B72" s="31" t="s">
        <v>542</v>
      </c>
      <c r="C72" s="28">
        <v>964</v>
      </c>
      <c r="D72" s="28">
        <v>835</v>
      </c>
      <c r="E72" s="28">
        <v>399</v>
      </c>
      <c r="F72" s="28">
        <v>245</v>
      </c>
      <c r="G72" s="28">
        <v>1052</v>
      </c>
      <c r="H72" s="28">
        <v>426</v>
      </c>
      <c r="I72" s="28">
        <v>374</v>
      </c>
      <c r="J72" s="28">
        <v>102</v>
      </c>
      <c r="K72" s="28">
        <v>37</v>
      </c>
      <c r="L72" s="28">
        <v>119</v>
      </c>
      <c r="M72" s="28">
        <v>96</v>
      </c>
      <c r="N72" s="28">
        <v>69</v>
      </c>
      <c r="O72" s="28">
        <v>77</v>
      </c>
      <c r="P72" s="28">
        <v>48</v>
      </c>
      <c r="Q72" s="28">
        <v>23</v>
      </c>
      <c r="R72" s="28">
        <v>35</v>
      </c>
      <c r="S72" s="28">
        <v>75</v>
      </c>
      <c r="T72" s="28">
        <v>12</v>
      </c>
      <c r="U72" s="28">
        <v>13</v>
      </c>
      <c r="V72" s="28">
        <v>13</v>
      </c>
      <c r="W72" s="28">
        <v>6</v>
      </c>
      <c r="X72" s="28">
        <v>36</v>
      </c>
      <c r="Y72" s="29">
        <v>92</v>
      </c>
      <c r="Z72" s="29">
        <v>96</v>
      </c>
      <c r="AA72" s="29">
        <v>95</v>
      </c>
      <c r="AB72" s="29">
        <v>63</v>
      </c>
      <c r="AC72" s="29">
        <v>168</v>
      </c>
      <c r="AD72" s="29">
        <v>237</v>
      </c>
    </row>
    <row r="73" spans="2:30">
      <c r="B73" s="31" t="s">
        <v>237</v>
      </c>
      <c r="C73" s="28">
        <v>43158</v>
      </c>
      <c r="D73" s="28">
        <v>44727</v>
      </c>
      <c r="E73" s="28">
        <v>44955</v>
      </c>
      <c r="F73" s="28">
        <v>49672</v>
      </c>
      <c r="G73" s="28">
        <v>44513</v>
      </c>
      <c r="H73" s="28">
        <v>43371</v>
      </c>
      <c r="I73" s="28">
        <v>41197</v>
      </c>
      <c r="J73" s="28">
        <v>48085</v>
      </c>
      <c r="K73" s="28">
        <v>45849</v>
      </c>
      <c r="L73" s="28">
        <v>46099</v>
      </c>
      <c r="M73" s="28">
        <v>44349</v>
      </c>
      <c r="N73" s="28">
        <v>38762</v>
      </c>
      <c r="O73" s="28">
        <v>45246</v>
      </c>
      <c r="P73" s="28">
        <v>46761</v>
      </c>
      <c r="Q73" s="28">
        <v>49771</v>
      </c>
      <c r="R73" s="28">
        <v>49507</v>
      </c>
      <c r="S73" s="28">
        <v>33125</v>
      </c>
      <c r="T73" s="28">
        <v>51080</v>
      </c>
      <c r="U73" s="28">
        <v>51018</v>
      </c>
      <c r="V73" s="28">
        <v>48097</v>
      </c>
      <c r="W73" s="28">
        <v>45664</v>
      </c>
      <c r="X73" s="28">
        <v>49067</v>
      </c>
      <c r="Y73" s="29">
        <v>48578</v>
      </c>
      <c r="Z73" s="29">
        <v>44882</v>
      </c>
      <c r="AA73" s="29">
        <v>18288</v>
      </c>
      <c r="AB73" s="29">
        <v>17344</v>
      </c>
      <c r="AC73" s="29">
        <v>54334</v>
      </c>
      <c r="AD73" s="29">
        <v>55076</v>
      </c>
    </row>
    <row r="74" spans="2:30">
      <c r="B74" s="31" t="s">
        <v>238</v>
      </c>
      <c r="C74" s="170">
        <v>0</v>
      </c>
      <c r="D74" s="170">
        <v>0</v>
      </c>
      <c r="E74" s="170">
        <v>0</v>
      </c>
      <c r="F74" s="170">
        <v>0</v>
      </c>
      <c r="G74" s="170">
        <v>0</v>
      </c>
      <c r="H74" s="170">
        <v>0</v>
      </c>
      <c r="I74" s="170">
        <v>0</v>
      </c>
      <c r="J74" s="170">
        <v>0</v>
      </c>
      <c r="K74" s="170">
        <v>0</v>
      </c>
      <c r="L74" s="29">
        <v>7242</v>
      </c>
      <c r="M74" s="28">
        <v>24208</v>
      </c>
      <c r="N74" s="28">
        <v>3757</v>
      </c>
      <c r="O74" s="170">
        <v>0</v>
      </c>
      <c r="P74" s="170">
        <v>0</v>
      </c>
      <c r="Q74" s="170">
        <v>0</v>
      </c>
      <c r="R74" s="170">
        <v>0</v>
      </c>
      <c r="S74" s="170">
        <v>0</v>
      </c>
      <c r="T74" s="170">
        <v>0</v>
      </c>
      <c r="U74" s="170">
        <v>0</v>
      </c>
      <c r="V74" s="170">
        <v>0</v>
      </c>
      <c r="W74" s="170">
        <v>0</v>
      </c>
      <c r="X74" s="170">
        <v>0</v>
      </c>
      <c r="Y74" s="170">
        <v>0</v>
      </c>
      <c r="Z74" s="170">
        <v>0</v>
      </c>
      <c r="AA74" s="170">
        <v>0</v>
      </c>
      <c r="AB74" s="170">
        <v>0</v>
      </c>
      <c r="AC74" s="170">
        <v>0</v>
      </c>
      <c r="AD74" s="170">
        <v>0</v>
      </c>
    </row>
    <row r="75" spans="2:30" ht="28.5">
      <c r="B75" s="92" t="s">
        <v>464</v>
      </c>
      <c r="C75" s="32">
        <v>42</v>
      </c>
      <c r="D75" s="32">
        <v>47</v>
      </c>
      <c r="E75" s="32">
        <v>21</v>
      </c>
      <c r="F75" s="32">
        <v>19</v>
      </c>
      <c r="G75" s="32">
        <v>11</v>
      </c>
      <c r="H75" s="32">
        <v>7</v>
      </c>
      <c r="I75" s="32">
        <v>6</v>
      </c>
      <c r="J75" s="32">
        <v>1</v>
      </c>
      <c r="K75" s="32">
        <v>7</v>
      </c>
      <c r="L75" s="32">
        <v>4</v>
      </c>
      <c r="M75" s="33">
        <v>0</v>
      </c>
      <c r="N75" s="32">
        <v>2</v>
      </c>
      <c r="O75" s="32">
        <v>1</v>
      </c>
      <c r="P75" s="32">
        <v>1</v>
      </c>
      <c r="Q75" s="196">
        <v>0</v>
      </c>
      <c r="R75" s="196">
        <v>0</v>
      </c>
      <c r="S75" s="196">
        <v>0</v>
      </c>
      <c r="T75" s="196">
        <v>0</v>
      </c>
      <c r="U75" s="196">
        <v>0</v>
      </c>
      <c r="V75" s="196">
        <v>0</v>
      </c>
      <c r="W75" s="196">
        <v>0</v>
      </c>
      <c r="X75" s="196">
        <v>0</v>
      </c>
      <c r="Y75" s="196">
        <v>0</v>
      </c>
      <c r="Z75" s="196">
        <v>0</v>
      </c>
      <c r="AA75" s="196">
        <v>0</v>
      </c>
      <c r="AB75" s="196">
        <v>0</v>
      </c>
      <c r="AC75" s="196">
        <v>0</v>
      </c>
      <c r="AD75" s="196">
        <v>0</v>
      </c>
    </row>
    <row r="76" spans="2:30">
      <c r="B76" s="10"/>
      <c r="C76" s="8"/>
      <c r="D76" s="8"/>
      <c r="E76" s="8"/>
      <c r="F76" s="8"/>
      <c r="G76" s="8"/>
      <c r="H76" s="8"/>
      <c r="I76" s="8"/>
      <c r="J76" s="8"/>
      <c r="K76" s="8"/>
      <c r="L76" s="8"/>
      <c r="M76" s="11"/>
      <c r="N76" s="8"/>
      <c r="O76" s="8"/>
      <c r="P76" s="8"/>
      <c r="Q76" s="11"/>
      <c r="R76" s="11"/>
      <c r="S76" s="11"/>
      <c r="T76" s="11"/>
      <c r="U76" s="11"/>
      <c r="V76" s="11"/>
      <c r="W76" s="11"/>
      <c r="X76" s="11"/>
      <c r="Y76" s="156"/>
      <c r="Z76" s="156"/>
      <c r="AA76" s="156"/>
      <c r="AB76" s="156"/>
      <c r="AC76" s="156"/>
      <c r="AD76" s="156"/>
    </row>
    <row r="77" spans="2:30" s="24" customFormat="1" ht="12.75">
      <c r="B77" s="75" t="s">
        <v>55</v>
      </c>
      <c r="C77" s="79"/>
      <c r="D77" s="79"/>
      <c r="E77" s="79"/>
      <c r="F77" s="79"/>
      <c r="G77" s="79"/>
      <c r="H77" s="79"/>
      <c r="I77" s="79"/>
      <c r="J77" s="79"/>
      <c r="K77" s="79"/>
      <c r="L77" s="79"/>
      <c r="M77" s="79"/>
      <c r="N77" s="79"/>
      <c r="O77" s="79"/>
      <c r="P77" s="79"/>
      <c r="Q77" s="79"/>
      <c r="R77" s="79"/>
      <c r="S77" s="79"/>
      <c r="T77" s="79"/>
      <c r="U77" s="79"/>
      <c r="V77" s="79"/>
      <c r="W77" s="79"/>
      <c r="X77" s="79"/>
      <c r="Y77" s="157"/>
      <c r="Z77" s="157"/>
      <c r="AA77" s="157"/>
      <c r="AB77" s="157"/>
      <c r="AC77" s="157"/>
      <c r="AD77" s="157"/>
    </row>
    <row r="78" spans="2:30" s="24" customFormat="1" ht="12.75">
      <c r="B78" s="78" t="s">
        <v>465</v>
      </c>
      <c r="L78" s="79"/>
      <c r="Y78" s="69"/>
      <c r="Z78" s="69"/>
      <c r="AA78" s="69"/>
      <c r="AB78" s="69"/>
      <c r="AC78" s="69"/>
      <c r="AD78" s="69"/>
    </row>
    <row r="79" spans="2:30" s="24" customFormat="1" ht="12" customHeight="1">
      <c r="B79" s="140" t="s">
        <v>480</v>
      </c>
      <c r="C79" s="140"/>
      <c r="D79" s="140"/>
      <c r="E79" s="140"/>
      <c r="F79" s="140"/>
      <c r="G79" s="140"/>
      <c r="H79" s="140"/>
      <c r="I79" s="140"/>
      <c r="J79" s="140"/>
      <c r="K79" s="140"/>
      <c r="L79" s="140"/>
      <c r="M79" s="140"/>
      <c r="N79" s="140"/>
      <c r="O79" s="140"/>
      <c r="P79" s="140"/>
      <c r="Q79" s="140"/>
      <c r="R79" s="140"/>
      <c r="S79" s="140"/>
      <c r="T79" s="140"/>
      <c r="U79" s="140"/>
      <c r="V79" s="140"/>
      <c r="W79" s="140"/>
      <c r="Y79" s="69"/>
      <c r="Z79" s="69"/>
      <c r="AA79" s="69"/>
      <c r="AB79" s="69"/>
      <c r="AC79" s="69"/>
      <c r="AD79" s="69"/>
    </row>
    <row r="80" spans="2:30" s="24" customFormat="1" ht="24.6" customHeight="1">
      <c r="B80" s="140" t="s">
        <v>481</v>
      </c>
      <c r="C80" s="140"/>
      <c r="D80" s="140"/>
      <c r="E80" s="140"/>
      <c r="F80" s="140"/>
      <c r="G80" s="140"/>
      <c r="H80" s="140"/>
      <c r="I80" s="140"/>
      <c r="J80" s="140"/>
      <c r="K80" s="140"/>
      <c r="L80" s="140"/>
      <c r="M80" s="140"/>
      <c r="N80" s="140"/>
      <c r="O80" s="140"/>
      <c r="P80" s="140"/>
      <c r="Q80" s="140"/>
      <c r="R80" s="140"/>
      <c r="S80" s="140"/>
      <c r="T80" s="140"/>
      <c r="U80" s="140"/>
      <c r="V80" s="140"/>
      <c r="W80" s="140"/>
      <c r="Y80" s="69"/>
      <c r="Z80" s="69"/>
      <c r="AA80" s="69"/>
      <c r="AB80" s="69"/>
      <c r="AC80" s="69"/>
      <c r="AD80" s="69"/>
    </row>
    <row r="81" spans="2:30" s="24" customFormat="1" ht="6" customHeight="1">
      <c r="B81" s="94"/>
      <c r="C81" s="94"/>
      <c r="D81" s="94"/>
      <c r="E81" s="94"/>
      <c r="F81" s="94"/>
      <c r="G81" s="94"/>
      <c r="H81" s="94"/>
      <c r="I81" s="94"/>
      <c r="J81" s="94"/>
      <c r="K81" s="94"/>
      <c r="L81" s="94"/>
      <c r="M81" s="94"/>
      <c r="N81" s="94"/>
      <c r="O81" s="94"/>
      <c r="P81" s="94"/>
      <c r="Q81" s="94"/>
      <c r="R81" s="94"/>
      <c r="S81" s="94"/>
      <c r="T81" s="94"/>
      <c r="U81" s="94"/>
      <c r="V81" s="94"/>
      <c r="W81" s="94"/>
      <c r="Y81" s="69"/>
      <c r="Z81" s="69"/>
      <c r="AA81" s="69"/>
      <c r="AB81" s="69"/>
      <c r="AC81" s="69"/>
      <c r="AD81" s="69"/>
    </row>
    <row r="82" spans="2:30" s="24" customFormat="1" ht="26.25">
      <c r="B82" s="98" t="s">
        <v>485</v>
      </c>
      <c r="X82" s="24" t="s">
        <v>471</v>
      </c>
      <c r="Y82" s="69"/>
      <c r="Z82" s="69"/>
      <c r="AA82" s="69"/>
      <c r="AB82" s="69"/>
      <c r="AC82" s="69"/>
      <c r="AD82" s="69"/>
    </row>
    <row r="83" spans="2:30" s="24" customFormat="1" ht="13.5">
      <c r="B83" s="78" t="s">
        <v>497</v>
      </c>
      <c r="Y83" s="69"/>
      <c r="Z83" s="69"/>
      <c r="AA83" s="69"/>
      <c r="AB83" s="69"/>
      <c r="AC83" s="69"/>
      <c r="AD83" s="69"/>
    </row>
    <row r="84" spans="2:30" s="24" customFormat="1" ht="51.75">
      <c r="B84" s="141" t="s">
        <v>496</v>
      </c>
      <c r="Y84" s="69"/>
      <c r="Z84" s="69"/>
      <c r="AA84" s="69"/>
      <c r="AB84" s="69"/>
      <c r="AC84" s="69"/>
      <c r="AD84" s="69"/>
    </row>
    <row r="85" spans="2:30" s="24" customFormat="1" ht="39">
      <c r="B85" s="98" t="s">
        <v>498</v>
      </c>
      <c r="Y85" s="69"/>
      <c r="Z85" s="69"/>
      <c r="AA85" s="69"/>
      <c r="AB85" s="69"/>
      <c r="AC85" s="69"/>
      <c r="AD85" s="69"/>
    </row>
    <row r="86" spans="2:30" s="24" customFormat="1" ht="39">
      <c r="B86" s="98" t="s">
        <v>499</v>
      </c>
      <c r="Y86" s="69"/>
      <c r="Z86" s="69"/>
      <c r="AA86" s="69"/>
      <c r="AB86" s="69"/>
      <c r="AC86" s="69"/>
      <c r="AD86" s="69"/>
    </row>
    <row r="87" spans="2:30" s="24" customFormat="1" ht="12.75">
      <c r="B87" s="98">
        <v>6</v>
      </c>
      <c r="Y87" s="69"/>
      <c r="Z87" s="69"/>
      <c r="AA87" s="69"/>
      <c r="AB87" s="69"/>
      <c r="AC87" s="69"/>
      <c r="AD87" s="69"/>
    </row>
    <row r="88" spans="2:30" s="24" customFormat="1" ht="3.75" customHeight="1">
      <c r="B88" s="98"/>
      <c r="Y88" s="69"/>
      <c r="Z88" s="69"/>
      <c r="AA88" s="69"/>
      <c r="AB88" s="69"/>
      <c r="AC88" s="69"/>
      <c r="AD88" s="69"/>
    </row>
    <row r="89" spans="2:30" s="24" customFormat="1" ht="26.25" customHeight="1">
      <c r="B89" s="142" t="s">
        <v>889</v>
      </c>
      <c r="C89" s="142"/>
      <c r="D89" s="142"/>
      <c r="E89" s="142"/>
      <c r="F89" s="142"/>
      <c r="G89" s="142"/>
      <c r="H89" s="142"/>
      <c r="I89" s="142"/>
      <c r="J89" s="142"/>
      <c r="K89" s="142"/>
      <c r="L89" s="142"/>
      <c r="M89" s="142"/>
      <c r="N89" s="142"/>
      <c r="O89" s="142"/>
      <c r="P89" s="142"/>
      <c r="Q89" s="142"/>
      <c r="Y89" s="69"/>
      <c r="Z89" s="69"/>
      <c r="AA89" s="69"/>
      <c r="AB89" s="69"/>
      <c r="AC89" s="69"/>
      <c r="AD89" s="69"/>
    </row>
    <row r="90" spans="2:30" s="24" customFormat="1" ht="25.5">
      <c r="B90" s="206" t="s">
        <v>533</v>
      </c>
      <c r="C90" s="206"/>
      <c r="D90" s="206"/>
      <c r="E90" s="206"/>
      <c r="F90" s="206"/>
      <c r="G90" s="206"/>
      <c r="H90" s="206"/>
      <c r="I90" s="206"/>
      <c r="J90" s="206"/>
      <c r="K90" s="206"/>
      <c r="L90" s="80"/>
      <c r="M90" s="80"/>
      <c r="N90" s="80"/>
      <c r="O90" s="80"/>
      <c r="P90" s="80"/>
      <c r="Q90" s="80"/>
      <c r="Y90" s="69"/>
      <c r="Z90" s="69"/>
      <c r="AA90" s="69"/>
      <c r="AB90" s="69"/>
      <c r="AC90" s="69"/>
      <c r="AD90" s="69"/>
    </row>
    <row r="91" spans="2:30">
      <c r="B91" s="38"/>
      <c r="C91" s="38"/>
      <c r="D91" s="38"/>
      <c r="E91" s="38"/>
      <c r="F91" s="38"/>
      <c r="G91" s="38"/>
      <c r="H91" s="38"/>
      <c r="I91" s="38"/>
      <c r="J91" s="38"/>
      <c r="K91" s="38"/>
      <c r="L91" s="12"/>
      <c r="M91" s="38"/>
      <c r="N91" s="38"/>
      <c r="O91" s="38"/>
      <c r="P91" s="38"/>
      <c r="Q91" s="38"/>
      <c r="R91" s="38"/>
      <c r="S91" s="38"/>
      <c r="T91" s="38"/>
      <c r="U91" s="38"/>
      <c r="V91" s="38"/>
      <c r="W91" s="38"/>
    </row>
    <row r="92" spans="2:30" hidden="1">
      <c r="B92" s="38"/>
    </row>
    <row r="93" spans="2:30" hidden="1">
      <c r="B93" s="38"/>
      <c r="C93" s="38"/>
      <c r="D93" s="38"/>
      <c r="E93" s="38"/>
      <c r="F93" s="38"/>
      <c r="G93" s="38"/>
      <c r="H93" s="38"/>
      <c r="I93" s="38"/>
      <c r="J93" s="38"/>
      <c r="K93" s="38"/>
      <c r="L93" s="89"/>
      <c r="M93" s="38"/>
      <c r="N93" s="38"/>
      <c r="O93" s="38"/>
      <c r="P93" s="38"/>
      <c r="Q93" s="38"/>
      <c r="R93" s="38"/>
      <c r="S93" s="38"/>
      <c r="T93" s="38"/>
      <c r="U93" s="38"/>
      <c r="V93" s="38"/>
      <c r="W93" s="38"/>
    </row>
    <row r="94" spans="2:30" hidden="1">
      <c r="B94" s="38"/>
      <c r="C94" s="38"/>
      <c r="D94" s="38"/>
      <c r="E94" s="38"/>
      <c r="F94" s="38"/>
      <c r="G94" s="38"/>
      <c r="H94" s="38"/>
      <c r="I94" s="38"/>
      <c r="J94" s="38"/>
      <c r="K94" s="38"/>
      <c r="L94" s="38"/>
      <c r="M94" s="38"/>
      <c r="N94" s="38"/>
      <c r="O94" s="38"/>
      <c r="P94" s="38"/>
      <c r="Q94" s="38"/>
      <c r="R94" s="38"/>
      <c r="S94" s="38"/>
      <c r="T94" s="38"/>
      <c r="U94" s="38"/>
      <c r="V94" s="38"/>
      <c r="W94" s="38"/>
    </row>
    <row r="95" spans="2:30" hidden="1">
      <c r="B95" s="38"/>
      <c r="C95" s="38"/>
      <c r="D95" s="38"/>
      <c r="E95" s="38"/>
      <c r="F95" s="38"/>
      <c r="G95" s="38"/>
      <c r="H95" s="38"/>
      <c r="I95" s="38"/>
      <c r="J95" s="38"/>
      <c r="K95" s="38"/>
      <c r="L95" s="38"/>
      <c r="M95" s="38"/>
      <c r="N95" s="38"/>
      <c r="O95" s="38"/>
      <c r="P95" s="38"/>
      <c r="Q95" s="38"/>
      <c r="R95" s="38"/>
      <c r="S95" s="38"/>
      <c r="T95" s="38"/>
      <c r="U95" s="38"/>
      <c r="V95" s="38"/>
      <c r="W95" s="38"/>
    </row>
    <row r="96" spans="2:30"/>
  </sheetData>
  <mergeCells count="3">
    <mergeCell ref="G2:Z3"/>
    <mergeCell ref="B5:B6"/>
    <mergeCell ref="C5:AD5"/>
  </mergeCells>
  <conditionalFormatting sqref="B9 C22:AD22 C24:AD24 W26:AD26 C26:V29 W28:AD29 C31:AC32 AD32:AD33 C33:E33 G33:I33 C34:H34 J34:L34 N34 Q34 C37:AC37 V38 W39:AC39 C39:V40 C43:V44 Q45:V45 D45:F47 L46:V47 C48:AD53 O54:AD54 C55:AD55 P56:AD56 C57:AD57 C59:Y60 Z61:AD62 C63:AD64 U67:AB67 AC67:AD68 R68:AB68 N69:V70 C71:AD73 L74:N74 C75:P75 C76:AD76 L91">
    <cfRule type="cellIs" dxfId="512" priority="138" operator="equal">
      <formula>"N.D."</formula>
    </cfRule>
  </conditionalFormatting>
  <conditionalFormatting sqref="C74:K74">
    <cfRule type="cellIs" dxfId="511" priority="31" operator="equal">
      <formula>0</formula>
    </cfRule>
  </conditionalFormatting>
  <conditionalFormatting sqref="C69:M70">
    <cfRule type="cellIs" dxfId="510" priority="26" operator="equal">
      <formula>0</formula>
    </cfRule>
  </conditionalFormatting>
  <conditionalFormatting sqref="C54:N54">
    <cfRule type="cellIs" dxfId="509" priority="19" operator="equal">
      <formula>0</formula>
    </cfRule>
  </conditionalFormatting>
  <conditionalFormatting sqref="C56:O56">
    <cfRule type="cellIs" dxfId="508" priority="20" operator="equal">
      <formula>0</formula>
    </cfRule>
  </conditionalFormatting>
  <conditionalFormatting sqref="C35:Q36">
    <cfRule type="cellIs" dxfId="507" priority="9" operator="equal">
      <formula>0</formula>
    </cfRule>
  </conditionalFormatting>
  <conditionalFormatting sqref="C68:Q68">
    <cfRule type="cellIs" dxfId="506" priority="27" operator="equal">
      <formula>0</formula>
    </cfRule>
  </conditionalFormatting>
  <conditionalFormatting sqref="C65:T67">
    <cfRule type="cellIs" dxfId="505" priority="25" operator="equal">
      <formula>0</formula>
    </cfRule>
  </conditionalFormatting>
  <conditionalFormatting sqref="C38:U38">
    <cfRule type="cellIs" dxfId="504" priority="13" operator="equal">
      <formula>0</formula>
    </cfRule>
  </conditionalFormatting>
  <conditionalFormatting sqref="C58:Y58 C61:Y62">
    <cfRule type="cellIs" dxfId="503" priority="21" operator="equal">
      <formula>0</formula>
    </cfRule>
  </conditionalFormatting>
  <conditionalFormatting sqref="C41:AB41">
    <cfRule type="cellIs" dxfId="502" priority="1" operator="equal">
      <formula>0</formula>
    </cfRule>
  </conditionalFormatting>
  <conditionalFormatting sqref="F33">
    <cfRule type="cellIs" dxfId="501" priority="7" operator="equal">
      <formula>0</formula>
    </cfRule>
  </conditionalFormatting>
  <conditionalFormatting sqref="G45:K47">
    <cfRule type="cellIs" dxfId="500" priority="15" operator="equal">
      <formula>0</formula>
    </cfRule>
  </conditionalFormatting>
  <conditionalFormatting sqref="I34">
    <cfRule type="cellIs" dxfId="499" priority="8" operator="equal">
      <formula>0</formula>
    </cfRule>
  </conditionalFormatting>
  <conditionalFormatting sqref="J33:Q33">
    <cfRule type="cellIs" dxfId="498" priority="5" operator="equal">
      <formula>0</formula>
    </cfRule>
  </conditionalFormatting>
  <conditionalFormatting sqref="L45:P45">
    <cfRule type="cellIs" dxfId="497" priority="14" operator="equal">
      <formula>0</formula>
    </cfRule>
  </conditionalFormatting>
  <conditionalFormatting sqref="M34">
    <cfRule type="cellIs" dxfId="496" priority="4" operator="equal">
      <formula>0</formula>
    </cfRule>
  </conditionalFormatting>
  <conditionalFormatting sqref="O34:P34">
    <cfRule type="cellIs" dxfId="495" priority="3" operator="equal">
      <formula>0</formula>
    </cfRule>
  </conditionalFormatting>
  <conditionalFormatting sqref="O74:P74">
    <cfRule type="cellIs" dxfId="494" priority="30" operator="equal">
      <formula>0</formula>
    </cfRule>
  </conditionalFormatting>
  <conditionalFormatting sqref="Q74:AD75">
    <cfRule type="cellIs" dxfId="493" priority="28" operator="equal">
      <formula>0</formula>
    </cfRule>
  </conditionalFormatting>
  <conditionalFormatting sqref="R33:AC36 AD34:AD37 W38:AD38 AD39:AD40 C45:C47">
    <cfRule type="cellIs" dxfId="492" priority="17" operator="equal">
      <formula>0</formula>
    </cfRule>
  </conditionalFormatting>
  <conditionalFormatting sqref="U65:AD66">
    <cfRule type="cellIs" dxfId="491" priority="24" operator="equal">
      <formula>0</formula>
    </cfRule>
  </conditionalFormatting>
  <conditionalFormatting sqref="Z58:AD60">
    <cfRule type="cellIs" dxfId="490" priority="23" operator="equal">
      <formula>0</formula>
    </cfRule>
  </conditionalFormatting>
  <conditionalFormatting sqref="AA15:AD15">
    <cfRule type="cellIs" dxfId="489" priority="2" operator="equal">
      <formula>0</formula>
    </cfRule>
  </conditionalFormatting>
  <conditionalFormatting sqref="AB45:AD45">
    <cfRule type="cellIs" dxfId="488" priority="18" operator="equal">
      <formula>0</formula>
    </cfRule>
  </conditionalFormatting>
  <hyperlinks>
    <hyperlink ref="B90" r:id="rId1" display="https://travel.state.gov/content/travel/en/legal/visa-law0/visa-statistics/annual-reports.html" xr:uid="{00000000-0004-0000-0200-000000000000}"/>
    <hyperlink ref="AE6" location="Índice!A1" display="Regresar" xr:uid="{00000000-0004-0000-0200-000001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G270"/>
  <sheetViews>
    <sheetView topLeftCell="A2" zoomScaleNormal="100" workbookViewId="0">
      <pane xSplit="4" ySplit="4" topLeftCell="O6" activePane="bottomRight" state="frozen"/>
      <selection activeCell="A2" sqref="A2"/>
      <selection pane="topRight" activeCell="E2" sqref="E2"/>
      <selection pane="bottomLeft" activeCell="A6" sqref="A6"/>
      <selection pane="bottomRight" activeCell="E2" sqref="E2:AQ2"/>
    </sheetView>
  </sheetViews>
  <sheetFormatPr baseColWidth="10" defaultColWidth="0" defaultRowHeight="18" zeroHeight="1"/>
  <cols>
    <col min="1" max="1" width="2.85546875" style="175" customWidth="1"/>
    <col min="2" max="2" width="38.85546875" style="184" customWidth="1"/>
    <col min="3" max="3" width="6.85546875" style="184" customWidth="1"/>
    <col min="4" max="4" width="10.7109375" style="184" customWidth="1"/>
    <col min="5" max="5" width="12.7109375" style="175" customWidth="1"/>
    <col min="6" max="6" width="19.5703125" style="175" customWidth="1"/>
    <col min="7" max="7" width="16" style="175" customWidth="1"/>
    <col min="8" max="8" width="1.42578125" style="175" customWidth="1"/>
    <col min="9" max="9" width="12.7109375" style="175" customWidth="1"/>
    <col min="10" max="10" width="18.5703125" style="175" customWidth="1"/>
    <col min="11" max="11" width="17.42578125" style="175" customWidth="1"/>
    <col min="12" max="12" width="1.42578125" style="175" customWidth="1"/>
    <col min="13" max="13" width="12.7109375" style="175" customWidth="1"/>
    <col min="14" max="14" width="18.5703125" style="175" customWidth="1"/>
    <col min="15" max="15" width="16.140625" style="175" customWidth="1"/>
    <col min="16" max="16" width="1.42578125" style="175" customWidth="1"/>
    <col min="17" max="17" width="13.5703125" style="175" customWidth="1"/>
    <col min="18" max="18" width="18.5703125" style="175" customWidth="1"/>
    <col min="19" max="19" width="15.7109375" style="175" customWidth="1"/>
    <col min="20" max="20" width="1.42578125" style="175" customWidth="1"/>
    <col min="21" max="21" width="14" style="175" customWidth="1"/>
    <col min="22" max="22" width="18.5703125" style="175" customWidth="1"/>
    <col min="23" max="23" width="16.5703125" style="175" customWidth="1"/>
    <col min="24" max="24" width="1.42578125" style="175" customWidth="1"/>
    <col min="25" max="25" width="13.5703125" style="182" customWidth="1"/>
    <col min="26" max="26" width="18.5703125" style="182" customWidth="1"/>
    <col min="27" max="27" width="15.7109375" style="182" customWidth="1"/>
    <col min="28" max="28" width="1.42578125" style="182" customWidth="1"/>
    <col min="29" max="29" width="12.5703125" style="189" customWidth="1"/>
    <col min="30" max="30" width="18.5703125" style="189" customWidth="1"/>
    <col min="31" max="31" width="16.85546875" style="189" customWidth="1"/>
    <col min="32" max="32" width="1.42578125" style="189" customWidth="1"/>
    <col min="33" max="33" width="12.5703125" style="175" customWidth="1"/>
    <col min="34" max="34" width="18.5703125" style="175" customWidth="1"/>
    <col min="35" max="35" width="14" style="175" customWidth="1"/>
    <col min="36" max="36" width="1.42578125" style="175" customWidth="1"/>
    <col min="37" max="37" width="14" style="175" customWidth="1"/>
    <col min="38" max="38" width="18.5703125" style="175" customWidth="1"/>
    <col min="39" max="39" width="14" style="175" customWidth="1"/>
    <col min="40" max="40" width="1.140625" style="175" customWidth="1"/>
    <col min="41" max="41" width="14" style="175" customWidth="1"/>
    <col min="42" max="42" width="18.5703125" style="175" customWidth="1"/>
    <col min="43" max="43" width="14" style="175" customWidth="1"/>
    <col min="44" max="44" width="1.140625" style="175" customWidth="1"/>
    <col min="45" max="45" width="14" style="175" customWidth="1"/>
    <col min="46" max="46" width="18.5703125" style="175" customWidth="1"/>
    <col min="47" max="47" width="14" style="175" customWidth="1"/>
    <col min="48" max="48" width="1.140625" style="175" customWidth="1"/>
    <col min="49" max="49" width="14" style="175" customWidth="1"/>
    <col min="50" max="50" width="18.5703125" style="175" customWidth="1"/>
    <col min="51" max="51" width="14" style="175" customWidth="1"/>
    <col min="52" max="52" width="11.42578125" style="175" customWidth="1"/>
    <col min="53" max="53" width="2.85546875" style="175" customWidth="1"/>
    <col min="54" max="55" width="14" style="175" hidden="1" customWidth="1"/>
    <col min="56" max="59" width="0" style="175" hidden="1" customWidth="1"/>
    <col min="60" max="16384" width="11.42578125" style="175" hidden="1"/>
  </cols>
  <sheetData>
    <row r="2" spans="2:52" ht="76.5" customHeight="1">
      <c r="E2" s="299" t="s">
        <v>886</v>
      </c>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128"/>
      <c r="AS2" s="128"/>
      <c r="AT2" s="128"/>
      <c r="AU2" s="128"/>
      <c r="AV2" s="128"/>
      <c r="AW2" s="128"/>
      <c r="AX2" s="128"/>
      <c r="AY2" s="128"/>
    </row>
    <row r="3" spans="2:52" ht="23.25" customHeight="1">
      <c r="B3" s="306" t="s">
        <v>243</v>
      </c>
      <c r="C3" s="264"/>
      <c r="D3" s="264"/>
      <c r="E3" s="305">
        <v>2000</v>
      </c>
      <c r="F3" s="305"/>
      <c r="G3" s="305"/>
      <c r="H3" s="163"/>
      <c r="I3" s="305">
        <v>2005</v>
      </c>
      <c r="J3" s="305"/>
      <c r="K3" s="305"/>
      <c r="L3" s="163"/>
      <c r="M3" s="305">
        <v>2010</v>
      </c>
      <c r="N3" s="305"/>
      <c r="O3" s="305"/>
      <c r="P3" s="163"/>
      <c r="Q3" s="305">
        <v>2015</v>
      </c>
      <c r="R3" s="305"/>
      <c r="S3" s="305"/>
      <c r="T3" s="163"/>
      <c r="U3" s="305">
        <v>2016</v>
      </c>
      <c r="V3" s="305"/>
      <c r="W3" s="305"/>
      <c r="X3" s="163"/>
      <c r="Y3" s="305">
        <v>2017</v>
      </c>
      <c r="Z3" s="305"/>
      <c r="AA3" s="305"/>
      <c r="AB3" s="163"/>
      <c r="AC3" s="305">
        <v>2018</v>
      </c>
      <c r="AD3" s="305"/>
      <c r="AE3" s="305"/>
      <c r="AF3" s="163"/>
      <c r="AG3" s="305">
        <v>2019</v>
      </c>
      <c r="AH3" s="305"/>
      <c r="AI3" s="305"/>
      <c r="AJ3" s="163"/>
      <c r="AK3" s="305">
        <v>2020</v>
      </c>
      <c r="AL3" s="305"/>
      <c r="AM3" s="305"/>
      <c r="AN3" s="163"/>
      <c r="AO3" s="305">
        <v>2021</v>
      </c>
      <c r="AP3" s="305"/>
      <c r="AQ3" s="305"/>
      <c r="AR3" s="163"/>
      <c r="AS3" s="305">
        <v>2022</v>
      </c>
      <c r="AT3" s="305"/>
      <c r="AU3" s="305"/>
      <c r="AV3" s="163"/>
      <c r="AW3" s="305">
        <v>2023</v>
      </c>
      <c r="AX3" s="305"/>
      <c r="AY3" s="305"/>
    </row>
    <row r="4" spans="2:52" ht="41.25" customHeight="1">
      <c r="B4" s="306"/>
      <c r="C4" s="264"/>
      <c r="D4" s="264"/>
      <c r="E4" s="166" t="s">
        <v>29</v>
      </c>
      <c r="F4" s="166" t="s">
        <v>519</v>
      </c>
      <c r="G4" s="166" t="s">
        <v>520</v>
      </c>
      <c r="H4" s="132"/>
      <c r="I4" s="166" t="s">
        <v>29</v>
      </c>
      <c r="J4" s="166" t="s">
        <v>519</v>
      </c>
      <c r="K4" s="166" t="s">
        <v>520</v>
      </c>
      <c r="L4" s="132"/>
      <c r="M4" s="166" t="s">
        <v>29</v>
      </c>
      <c r="N4" s="166" t="s">
        <v>519</v>
      </c>
      <c r="O4" s="166" t="s">
        <v>520</v>
      </c>
      <c r="P4" s="132"/>
      <c r="Q4" s="166" t="s">
        <v>29</v>
      </c>
      <c r="R4" s="166" t="s">
        <v>519</v>
      </c>
      <c r="S4" s="166" t="s">
        <v>520</v>
      </c>
      <c r="T4" s="132"/>
      <c r="U4" s="166" t="s">
        <v>29</v>
      </c>
      <c r="V4" s="166" t="s">
        <v>519</v>
      </c>
      <c r="W4" s="166" t="s">
        <v>520</v>
      </c>
      <c r="X4" s="132"/>
      <c r="Y4" s="166" t="s">
        <v>29</v>
      </c>
      <c r="Z4" s="166" t="s">
        <v>519</v>
      </c>
      <c r="AA4" s="166" t="s">
        <v>520</v>
      </c>
      <c r="AB4" s="132"/>
      <c r="AC4" s="166" t="s">
        <v>29</v>
      </c>
      <c r="AD4" s="166" t="s">
        <v>519</v>
      </c>
      <c r="AE4" s="166" t="s">
        <v>520</v>
      </c>
      <c r="AF4" s="132"/>
      <c r="AG4" s="166" t="s">
        <v>29</v>
      </c>
      <c r="AH4" s="166" t="s">
        <v>519</v>
      </c>
      <c r="AI4" s="166" t="s">
        <v>520</v>
      </c>
      <c r="AJ4" s="132"/>
      <c r="AK4" s="166" t="s">
        <v>29</v>
      </c>
      <c r="AL4" s="166" t="s">
        <v>519</v>
      </c>
      <c r="AM4" s="166" t="s">
        <v>520</v>
      </c>
      <c r="AN4" s="132"/>
      <c r="AO4" s="166" t="s">
        <v>29</v>
      </c>
      <c r="AP4" s="166" t="s">
        <v>519</v>
      </c>
      <c r="AQ4" s="166" t="s">
        <v>520</v>
      </c>
      <c r="AR4" s="132"/>
      <c r="AS4" s="166" t="s">
        <v>29</v>
      </c>
      <c r="AT4" s="166" t="s">
        <v>519</v>
      </c>
      <c r="AU4" s="166" t="s">
        <v>520</v>
      </c>
      <c r="AV4" s="132"/>
      <c r="AW4" s="166" t="s">
        <v>29</v>
      </c>
      <c r="AX4" s="166" t="s">
        <v>519</v>
      </c>
      <c r="AY4" s="166" t="s">
        <v>520</v>
      </c>
      <c r="AZ4" s="161" t="s">
        <v>524</v>
      </c>
    </row>
    <row r="5" spans="2:52" ht="37.5" customHeight="1">
      <c r="B5" s="185" t="s">
        <v>246</v>
      </c>
      <c r="C5" s="294" t="s">
        <v>891</v>
      </c>
      <c r="D5" s="294"/>
      <c r="E5" s="164">
        <f>SUM(E7,E63,E106,E195,E219,E240,E254,E255)</f>
        <v>7555157</v>
      </c>
      <c r="F5" s="164">
        <f>SUM(F7,F63,F106,F195,F219,F240,F254,F255)</f>
        <v>7141463</v>
      </c>
      <c r="G5" s="164">
        <f>SUM(G7,G63,G106,G195,G219,G240,G254,G255)</f>
        <v>413520</v>
      </c>
      <c r="H5" s="164"/>
      <c r="I5" s="164">
        <f>SUM(I7,I63,I106,I195,I219,I240,I254,I255)</f>
        <v>5783772</v>
      </c>
      <c r="J5" s="164">
        <f>SUM(J7,J63,J106,J195,J219,J240,J254,J255)</f>
        <v>5388888</v>
      </c>
      <c r="K5" s="164">
        <f>SUM(K7,K63,K106,K195,K219,K240,K254,K255)</f>
        <v>394884</v>
      </c>
      <c r="L5" s="164"/>
      <c r="M5" s="164">
        <f>SUM(M7,M63,M106,M195,M219,M240,M254,M255)</f>
        <v>6904724</v>
      </c>
      <c r="N5" s="164">
        <f>SUM(N7,N63,N106,N195,N219,N240,N254,N255)</f>
        <v>6422672</v>
      </c>
      <c r="O5" s="164">
        <f>SUM(O7,O63,O106,O195,O219,O240,O254,O255)</f>
        <v>482052</v>
      </c>
      <c r="P5" s="164"/>
      <c r="Q5" s="164">
        <f>SUM(Q7,Q63,Q106,Q195,Q219,Q240,Q254,Q255)</f>
        <v>11423058</v>
      </c>
      <c r="R5" s="164">
        <f>SUM(R7,R63,R106,R195,R219,R240,R254,R255)</f>
        <v>10891600</v>
      </c>
      <c r="S5" s="164">
        <f>SUM(S7,S63,S106,S195,S219,S240,S254,S255)</f>
        <v>531458</v>
      </c>
      <c r="T5" s="164"/>
      <c r="U5" s="164">
        <f>SUM(U7,U63,U106,U195,U219,U240,U254,U255)</f>
        <v>10999087</v>
      </c>
      <c r="V5" s="164">
        <f>SUM(V7,V63,V106,V195,V219,V240,V254,V255)</f>
        <v>10381337</v>
      </c>
      <c r="W5" s="164">
        <f>SUM(W7,W63,W106,W195,W219,W240,W254,W255)</f>
        <v>617750</v>
      </c>
      <c r="X5" s="164"/>
      <c r="Y5" s="164">
        <f>SUM(Y7,Y63,Y106,Y195,Y219,Y240,Y254,Y255)</f>
        <v>10241313</v>
      </c>
      <c r="Z5" s="164">
        <f>SUM(Z7,Z63,Z106,Z195,Z219,Z240,Z254,Z255)</f>
        <v>9681777</v>
      </c>
      <c r="AA5" s="164">
        <f>SUM(AA7,AA63,AA106,AA195,AA219,AA240,AA254,AA255)</f>
        <v>559536</v>
      </c>
      <c r="AB5" s="164"/>
      <c r="AC5" s="164">
        <f>SUM(AC7,AC63,AC106,AC195,AC219,AC240,AC254,AC255)</f>
        <v>9561478</v>
      </c>
      <c r="AD5" s="164">
        <f>SUM(AD7,AD63,AD106,AD195,AD219,AD240,AD254,AD255)</f>
        <v>9027923</v>
      </c>
      <c r="AE5" s="164">
        <f>SUM(AE7,AE63,AE106,AE195,AE219,AE240,AE254,AE255)</f>
        <v>533555</v>
      </c>
      <c r="AF5" s="164"/>
      <c r="AG5" s="164">
        <f>SUM(AG7,AG63,AG106,AG195,AG219,AG240,AG254,AG255)</f>
        <v>9204354</v>
      </c>
      <c r="AH5" s="164">
        <f>SUM(AH7,AH63,AH106,AH195,AH219,AH240,AH254,AH255)</f>
        <v>8741934</v>
      </c>
      <c r="AI5" s="164">
        <f>SUM(AI7,AI63,AI106,AI195,AI219,AI240,AI254,AI255)</f>
        <v>462420</v>
      </c>
      <c r="AJ5" s="164"/>
      <c r="AK5" s="164">
        <f>SUM(AK7,AK63,AK106,AK195,AK219,AK240,AK254,AK255)</f>
        <v>4253698</v>
      </c>
      <c r="AL5" s="164">
        <f>SUM(AL7,AL63,AL106,AL195,AL219,AL240,AL254,AL255)</f>
        <v>4013172</v>
      </c>
      <c r="AM5" s="164">
        <f>SUM(AM7,AM63,AM106,AM195,AM219,AM240,AM254,AM255)</f>
        <v>240526</v>
      </c>
      <c r="AN5" s="164"/>
      <c r="AO5" s="164">
        <f>SUM(AO7,AO63,AO106,AO195,AO219,AO240,AO254,AO255)</f>
        <v>3077128</v>
      </c>
      <c r="AP5" s="164">
        <f>SUM(AP7,AP63,AP106,AP195,AP219,AP240,AP254,AP255)</f>
        <v>2792060</v>
      </c>
      <c r="AQ5" s="164">
        <f>SUM(AQ7,AQ63,AQ106,AQ195,AQ219,AQ240,AQ254,AQ255)</f>
        <v>285068</v>
      </c>
      <c r="AR5" s="164"/>
      <c r="AS5" s="164">
        <v>7308568</v>
      </c>
      <c r="AT5" s="164">
        <v>6815120</v>
      </c>
      <c r="AU5" s="164">
        <v>493448</v>
      </c>
      <c r="AV5" s="164"/>
      <c r="AW5" s="164">
        <v>11001303</v>
      </c>
      <c r="AX5" s="164">
        <v>10438327</v>
      </c>
      <c r="AY5" s="164">
        <v>562976</v>
      </c>
    </row>
    <row r="6" spans="2:52" ht="6.75" customHeight="1">
      <c r="B6" s="186"/>
      <c r="C6" s="186"/>
      <c r="D6" s="186"/>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row>
    <row r="7" spans="2:52" s="188" customFormat="1" ht="15" customHeight="1">
      <c r="B7" s="167" t="s">
        <v>34</v>
      </c>
      <c r="C7" s="275"/>
      <c r="D7" s="275"/>
      <c r="E7" s="168">
        <f>SUM(E8:E61)</f>
        <v>356932</v>
      </c>
      <c r="F7" s="168">
        <f t="shared" ref="F7:G7" si="0">SUM(F8:F61)</f>
        <v>327568</v>
      </c>
      <c r="G7" s="168">
        <f t="shared" si="0"/>
        <v>29364</v>
      </c>
      <c r="H7" s="168"/>
      <c r="I7" s="168">
        <f>SUM(I8:I61)</f>
        <v>286920</v>
      </c>
      <c r="J7" s="168">
        <f t="shared" ref="J7" si="1">SUM(J8:J61)</f>
        <v>252828</v>
      </c>
      <c r="K7" s="168">
        <f t="shared" ref="K7" si="2">SUM(K8:K61)</f>
        <v>34092</v>
      </c>
      <c r="L7" s="168"/>
      <c r="M7" s="168">
        <f>SUM(M8:M61)</f>
        <v>357003</v>
      </c>
      <c r="N7" s="168">
        <f t="shared" ref="N7" si="3">SUM(N8:N61)</f>
        <v>303851</v>
      </c>
      <c r="O7" s="168">
        <f t="shared" ref="O7" si="4">SUM(O8:O61)</f>
        <v>53152</v>
      </c>
      <c r="P7" s="168"/>
      <c r="Q7" s="168">
        <f>SUM(Q8:Q61)</f>
        <v>545878</v>
      </c>
      <c r="R7" s="168">
        <f t="shared" ref="R7" si="5">SUM(R8:R61)</f>
        <v>493795</v>
      </c>
      <c r="S7" s="168">
        <f t="shared" ref="S7" si="6">SUM(S8:S61)</f>
        <v>52083</v>
      </c>
      <c r="T7" s="168"/>
      <c r="U7" s="168">
        <f>SUM(U8:U61)</f>
        <v>618486</v>
      </c>
      <c r="V7" s="168">
        <f t="shared" ref="V7" si="7">SUM(V8:V61)</f>
        <v>551154</v>
      </c>
      <c r="W7" s="168">
        <f t="shared" ref="W7" si="8">SUM(W8:W61)</f>
        <v>67332</v>
      </c>
      <c r="X7" s="168"/>
      <c r="Y7" s="168">
        <f>SUM(Y8:Y61)</f>
        <v>578039</v>
      </c>
      <c r="Z7" s="168">
        <f t="shared" ref="Z7" si="9">SUM(Z8:Z61)</f>
        <v>515434</v>
      </c>
      <c r="AA7" s="168">
        <f t="shared" ref="AA7" si="10">SUM(AA8:AA61)</f>
        <v>62605</v>
      </c>
      <c r="AB7" s="168"/>
      <c r="AC7" s="168">
        <f>SUM(AC8:AC61)</f>
        <v>556793</v>
      </c>
      <c r="AD7" s="168">
        <f t="shared" ref="AD7" si="11">SUM(AD8:AD61)</f>
        <v>493989</v>
      </c>
      <c r="AE7" s="168">
        <f t="shared" ref="AE7" si="12">SUM(AE8:AE61)</f>
        <v>62804</v>
      </c>
      <c r="AF7" s="168"/>
      <c r="AG7" s="168">
        <f>SUM(AG8:AG61)</f>
        <v>506372</v>
      </c>
      <c r="AH7" s="168">
        <f t="shared" ref="AH7" si="13">SUM(AH8:AH61)</f>
        <v>447181</v>
      </c>
      <c r="AI7" s="168">
        <f t="shared" ref="AI7" si="14">SUM(AI8:AI61)</f>
        <v>59191</v>
      </c>
      <c r="AJ7" s="168"/>
      <c r="AK7" s="168">
        <f>SUM(AK8:AK61)</f>
        <v>223222</v>
      </c>
      <c r="AL7" s="168">
        <f t="shared" ref="AL7" si="15">SUM(AL8:AL61)</f>
        <v>195584</v>
      </c>
      <c r="AM7" s="168">
        <f t="shared" ref="AM7" si="16">SUM(AM8:AM61)</f>
        <v>27638</v>
      </c>
      <c r="AN7" s="168"/>
      <c r="AO7" s="168">
        <f>SUM(AO8:AO61)</f>
        <v>155726</v>
      </c>
      <c r="AP7" s="168">
        <f t="shared" ref="AP7" si="17">SUM(AP8:AP61)</f>
        <v>119950</v>
      </c>
      <c r="AQ7" s="168">
        <f t="shared" ref="AQ7" si="18">SUM(AQ8:AQ61)</f>
        <v>35776</v>
      </c>
      <c r="AR7" s="168"/>
      <c r="AS7" s="168">
        <v>432720</v>
      </c>
      <c r="AT7" s="168">
        <v>378009</v>
      </c>
      <c r="AU7" s="168">
        <v>54711</v>
      </c>
      <c r="AV7" s="168"/>
      <c r="AW7" s="168">
        <v>656554</v>
      </c>
      <c r="AX7" s="168">
        <v>597570</v>
      </c>
      <c r="AY7" s="168">
        <v>58984</v>
      </c>
    </row>
    <row r="8" spans="2:52" ht="15" customHeight="1">
      <c r="B8" s="169" t="s">
        <v>57</v>
      </c>
      <c r="C8" s="169" t="s">
        <v>579</v>
      </c>
      <c r="D8" s="169"/>
      <c r="E8" s="170">
        <f t="shared" ref="E8:E39" si="19">F8+G8</f>
        <v>3573</v>
      </c>
      <c r="F8" s="170">
        <v>3529</v>
      </c>
      <c r="G8" s="170">
        <v>44</v>
      </c>
      <c r="H8" s="170"/>
      <c r="I8" s="170">
        <f t="shared" ref="I8:I39" si="20">J8+K8</f>
        <v>3270</v>
      </c>
      <c r="J8" s="170">
        <v>3240</v>
      </c>
      <c r="K8" s="170">
        <v>30</v>
      </c>
      <c r="L8" s="170"/>
      <c r="M8" s="170">
        <f t="shared" ref="M8:M39" si="21">N8+O8</f>
        <v>4536</v>
      </c>
      <c r="N8" s="170">
        <v>4506</v>
      </c>
      <c r="O8" s="170">
        <v>30</v>
      </c>
      <c r="P8" s="170"/>
      <c r="Q8" s="170">
        <f t="shared" ref="Q8:Q39" si="22">R8+S8</f>
        <v>10602</v>
      </c>
      <c r="R8" s="170">
        <v>10565</v>
      </c>
      <c r="S8" s="170">
        <v>37</v>
      </c>
      <c r="T8" s="170"/>
      <c r="U8" s="170">
        <f t="shared" ref="U8:U39" si="23">V8+W8</f>
        <v>6489</v>
      </c>
      <c r="V8" s="170">
        <v>6409</v>
      </c>
      <c r="W8" s="170">
        <v>80</v>
      </c>
      <c r="X8" s="170"/>
      <c r="Y8" s="170">
        <f t="shared" ref="Y8:Y39" si="24">Z8+AA8</f>
        <v>7041</v>
      </c>
      <c r="Z8" s="170">
        <v>6977</v>
      </c>
      <c r="AA8" s="170">
        <v>64</v>
      </c>
      <c r="AB8" s="170"/>
      <c r="AC8" s="170">
        <f t="shared" ref="AC8:AC39" si="25">AD8+AE8</f>
        <v>6970</v>
      </c>
      <c r="AD8" s="170">
        <v>6912</v>
      </c>
      <c r="AE8" s="170">
        <v>58</v>
      </c>
      <c r="AF8" s="170"/>
      <c r="AG8" s="170">
        <f t="shared" ref="AG8:AG39" si="26">AH8+AI8</f>
        <v>5023</v>
      </c>
      <c r="AH8" s="170">
        <v>4922</v>
      </c>
      <c r="AI8" s="170">
        <v>101</v>
      </c>
      <c r="AJ8" s="170"/>
      <c r="AK8" s="170">
        <f t="shared" ref="AK8:AK39" si="27">AL8+AM8</f>
        <v>32819</v>
      </c>
      <c r="AL8" s="170">
        <v>32787</v>
      </c>
      <c r="AM8" s="170">
        <v>32</v>
      </c>
      <c r="AN8" s="170"/>
      <c r="AO8" s="170">
        <f t="shared" ref="AO8:AO39" si="28">AP8+AQ8</f>
        <v>24778</v>
      </c>
      <c r="AP8" s="170">
        <v>24726</v>
      </c>
      <c r="AQ8" s="170">
        <v>52</v>
      </c>
      <c r="AR8" s="170"/>
      <c r="AS8" s="170">
        <v>3979</v>
      </c>
      <c r="AT8" s="199">
        <v>3643</v>
      </c>
      <c r="AU8" s="170">
        <v>336</v>
      </c>
      <c r="AV8" s="170"/>
      <c r="AW8" s="170">
        <v>5279</v>
      </c>
      <c r="AX8" s="170">
        <v>4968</v>
      </c>
      <c r="AY8" s="170">
        <v>311</v>
      </c>
    </row>
    <row r="9" spans="2:52" ht="15" customHeight="1">
      <c r="B9" s="169" t="s">
        <v>56</v>
      </c>
      <c r="C9" s="169" t="s">
        <v>580</v>
      </c>
      <c r="D9" s="169"/>
      <c r="E9" s="170">
        <f t="shared" si="19"/>
        <v>7244</v>
      </c>
      <c r="F9" s="170">
        <v>6685</v>
      </c>
      <c r="G9" s="170">
        <v>559</v>
      </c>
      <c r="H9" s="170"/>
      <c r="I9" s="170">
        <f t="shared" si="20"/>
        <v>4705</v>
      </c>
      <c r="J9" s="170">
        <v>4075</v>
      </c>
      <c r="K9" s="170">
        <v>630</v>
      </c>
      <c r="L9" s="170"/>
      <c r="M9" s="170">
        <f t="shared" si="21"/>
        <v>7460</v>
      </c>
      <c r="N9" s="170">
        <v>6404</v>
      </c>
      <c r="O9" s="170">
        <v>1056</v>
      </c>
      <c r="P9" s="170"/>
      <c r="Q9" s="170">
        <f t="shared" si="22"/>
        <v>15276</v>
      </c>
      <c r="R9" s="170">
        <v>13689</v>
      </c>
      <c r="S9" s="170">
        <v>1587</v>
      </c>
      <c r="T9" s="170"/>
      <c r="U9" s="170">
        <f t="shared" si="23"/>
        <v>17970</v>
      </c>
      <c r="V9" s="170">
        <v>16107</v>
      </c>
      <c r="W9" s="170">
        <v>1863</v>
      </c>
      <c r="X9" s="170"/>
      <c r="Y9" s="170">
        <f t="shared" si="24"/>
        <v>14904</v>
      </c>
      <c r="Z9" s="170">
        <v>13323</v>
      </c>
      <c r="AA9" s="170">
        <v>1581</v>
      </c>
      <c r="AB9" s="170"/>
      <c r="AC9" s="170">
        <f t="shared" si="25"/>
        <v>16812</v>
      </c>
      <c r="AD9" s="170">
        <v>14814</v>
      </c>
      <c r="AE9" s="170">
        <v>1998</v>
      </c>
      <c r="AF9" s="170"/>
      <c r="AG9" s="170">
        <f t="shared" si="26"/>
        <v>16848</v>
      </c>
      <c r="AH9" s="170">
        <v>14636</v>
      </c>
      <c r="AI9" s="170">
        <v>2212</v>
      </c>
      <c r="AJ9" s="170"/>
      <c r="AK9" s="170">
        <f t="shared" si="27"/>
        <v>36611</v>
      </c>
      <c r="AL9" s="170">
        <v>35550</v>
      </c>
      <c r="AM9" s="170">
        <v>1061</v>
      </c>
      <c r="AN9" s="170"/>
      <c r="AO9" s="170">
        <f t="shared" si="28"/>
        <v>15011</v>
      </c>
      <c r="AP9" s="170">
        <v>13089</v>
      </c>
      <c r="AQ9" s="170">
        <v>1922</v>
      </c>
      <c r="AR9" s="170"/>
      <c r="AS9" s="170">
        <v>16257</v>
      </c>
      <c r="AT9" s="199">
        <v>13293</v>
      </c>
      <c r="AU9" s="170">
        <v>2964</v>
      </c>
      <c r="AV9" s="170"/>
      <c r="AW9" s="170">
        <v>26537</v>
      </c>
      <c r="AX9" s="170">
        <v>21880</v>
      </c>
      <c r="AY9" s="170">
        <v>4657</v>
      </c>
    </row>
    <row r="10" spans="2:52" ht="15" customHeight="1">
      <c r="B10" s="169" t="s">
        <v>572</v>
      </c>
      <c r="C10" s="169" t="s">
        <v>581</v>
      </c>
      <c r="D10" s="169"/>
      <c r="E10" s="170">
        <f t="shared" si="19"/>
        <v>1516</v>
      </c>
      <c r="F10" s="170">
        <v>1481</v>
      </c>
      <c r="G10" s="170">
        <v>35</v>
      </c>
      <c r="H10" s="170"/>
      <c r="I10" s="170">
        <f t="shared" si="20"/>
        <v>1388</v>
      </c>
      <c r="J10" s="170">
        <v>1268</v>
      </c>
      <c r="K10" s="170">
        <v>120</v>
      </c>
      <c r="L10" s="170"/>
      <c r="M10" s="170">
        <f t="shared" si="21"/>
        <v>1950</v>
      </c>
      <c r="N10" s="170">
        <v>1691</v>
      </c>
      <c r="O10" s="170">
        <v>259</v>
      </c>
      <c r="P10" s="170"/>
      <c r="Q10" s="170">
        <f t="shared" si="22"/>
        <v>2436</v>
      </c>
      <c r="R10" s="170">
        <v>2155</v>
      </c>
      <c r="S10" s="170">
        <v>281</v>
      </c>
      <c r="T10" s="170"/>
      <c r="U10" s="170">
        <f t="shared" si="23"/>
        <v>2630</v>
      </c>
      <c r="V10" s="170">
        <v>2221</v>
      </c>
      <c r="W10" s="170">
        <v>409</v>
      </c>
      <c r="X10" s="170"/>
      <c r="Y10" s="170">
        <f t="shared" si="24"/>
        <v>2349</v>
      </c>
      <c r="Z10" s="170">
        <v>1953</v>
      </c>
      <c r="AA10" s="170">
        <v>396</v>
      </c>
      <c r="AB10" s="170"/>
      <c r="AC10" s="170">
        <f t="shared" si="25"/>
        <v>2373</v>
      </c>
      <c r="AD10" s="170">
        <v>1937</v>
      </c>
      <c r="AE10" s="170">
        <v>436</v>
      </c>
      <c r="AF10" s="170"/>
      <c r="AG10" s="170">
        <f t="shared" si="26"/>
        <v>2359</v>
      </c>
      <c r="AH10" s="170">
        <v>1849</v>
      </c>
      <c r="AI10" s="170">
        <v>510</v>
      </c>
      <c r="AJ10" s="170"/>
      <c r="AK10" s="170">
        <f t="shared" si="27"/>
        <v>31587</v>
      </c>
      <c r="AL10" s="170">
        <v>31413</v>
      </c>
      <c r="AM10" s="170">
        <v>174</v>
      </c>
      <c r="AN10" s="170"/>
      <c r="AO10" s="170">
        <f t="shared" si="28"/>
        <v>12219</v>
      </c>
      <c r="AP10" s="170">
        <v>11876</v>
      </c>
      <c r="AQ10" s="170">
        <v>343</v>
      </c>
      <c r="AR10" s="170"/>
      <c r="AS10" s="170">
        <v>1991</v>
      </c>
      <c r="AT10" s="199">
        <v>1378</v>
      </c>
      <c r="AU10" s="170">
        <v>613</v>
      </c>
      <c r="AV10" s="170"/>
      <c r="AW10" s="170">
        <v>2734</v>
      </c>
      <c r="AX10" s="170">
        <v>2222</v>
      </c>
      <c r="AY10" s="170">
        <v>512</v>
      </c>
    </row>
    <row r="11" spans="2:52" ht="15" customHeight="1">
      <c r="B11" s="169" t="s">
        <v>569</v>
      </c>
      <c r="C11" s="169" t="s">
        <v>582</v>
      </c>
      <c r="D11" s="169"/>
      <c r="E11" s="170">
        <f t="shared" si="19"/>
        <v>1396</v>
      </c>
      <c r="F11" s="170">
        <v>1387</v>
      </c>
      <c r="G11" s="170">
        <v>9</v>
      </c>
      <c r="H11" s="170"/>
      <c r="I11" s="170">
        <f t="shared" si="20"/>
        <v>1404</v>
      </c>
      <c r="J11" s="170">
        <v>1385</v>
      </c>
      <c r="K11" s="170">
        <v>19</v>
      </c>
      <c r="L11" s="170"/>
      <c r="M11" s="170">
        <f t="shared" si="21"/>
        <v>1204</v>
      </c>
      <c r="N11" s="170">
        <v>1191</v>
      </c>
      <c r="O11" s="170">
        <v>13</v>
      </c>
      <c r="P11" s="170"/>
      <c r="Q11" s="170">
        <f t="shared" si="22"/>
        <v>1514</v>
      </c>
      <c r="R11" s="170">
        <v>1502</v>
      </c>
      <c r="S11" s="170">
        <v>12</v>
      </c>
      <c r="T11" s="170"/>
      <c r="U11" s="170">
        <f t="shared" si="23"/>
        <v>1443</v>
      </c>
      <c r="V11" s="170">
        <v>1423</v>
      </c>
      <c r="W11" s="170">
        <v>20</v>
      </c>
      <c r="X11" s="170"/>
      <c r="Y11" s="170">
        <f t="shared" si="24"/>
        <v>1512</v>
      </c>
      <c r="Z11" s="170">
        <v>1501</v>
      </c>
      <c r="AA11" s="170">
        <v>11</v>
      </c>
      <c r="AB11" s="170"/>
      <c r="AC11" s="170">
        <f t="shared" si="25"/>
        <v>1451</v>
      </c>
      <c r="AD11" s="170">
        <v>1437</v>
      </c>
      <c r="AE11" s="170">
        <v>14</v>
      </c>
      <c r="AF11" s="170"/>
      <c r="AG11" s="170">
        <f t="shared" si="26"/>
        <v>1483</v>
      </c>
      <c r="AH11" s="170">
        <v>1475</v>
      </c>
      <c r="AI11" s="170">
        <v>8</v>
      </c>
      <c r="AJ11" s="170"/>
      <c r="AK11" s="170">
        <f t="shared" si="27"/>
        <v>8340</v>
      </c>
      <c r="AL11" s="170">
        <v>8337</v>
      </c>
      <c r="AM11" s="170">
        <v>3</v>
      </c>
      <c r="AN11" s="170"/>
      <c r="AO11" s="170">
        <f t="shared" si="28"/>
        <v>6153</v>
      </c>
      <c r="AP11" s="170">
        <v>6132</v>
      </c>
      <c r="AQ11" s="170">
        <v>21</v>
      </c>
      <c r="AR11" s="170"/>
      <c r="AS11" s="170">
        <v>1443</v>
      </c>
      <c r="AT11" s="199">
        <v>1421</v>
      </c>
      <c r="AU11" s="170">
        <v>22</v>
      </c>
      <c r="AV11" s="170"/>
      <c r="AW11" s="170">
        <v>1889</v>
      </c>
      <c r="AX11" s="170">
        <v>1881</v>
      </c>
      <c r="AY11" s="170">
        <v>8</v>
      </c>
    </row>
    <row r="12" spans="2:52" ht="15" customHeight="1">
      <c r="B12" s="169" t="s">
        <v>58</v>
      </c>
      <c r="C12" s="169" t="s">
        <v>583</v>
      </c>
      <c r="D12" s="169"/>
      <c r="E12" s="170">
        <f t="shared" si="19"/>
        <v>1372</v>
      </c>
      <c r="F12" s="170">
        <v>1355</v>
      </c>
      <c r="G12" s="170">
        <v>17</v>
      </c>
      <c r="H12" s="170"/>
      <c r="I12" s="170">
        <f t="shared" si="20"/>
        <v>1889</v>
      </c>
      <c r="J12" s="170">
        <v>1861</v>
      </c>
      <c r="K12" s="170">
        <v>28</v>
      </c>
      <c r="L12" s="170"/>
      <c r="M12" s="170">
        <f t="shared" si="21"/>
        <v>2044</v>
      </c>
      <c r="N12" s="170">
        <v>1890</v>
      </c>
      <c r="O12" s="170">
        <v>154</v>
      </c>
      <c r="P12" s="170"/>
      <c r="Q12" s="170">
        <f t="shared" si="22"/>
        <v>5679</v>
      </c>
      <c r="R12" s="170">
        <v>5424</v>
      </c>
      <c r="S12" s="170">
        <v>255</v>
      </c>
      <c r="T12" s="170"/>
      <c r="U12" s="170">
        <f t="shared" si="23"/>
        <v>6198</v>
      </c>
      <c r="V12" s="170">
        <v>5925</v>
      </c>
      <c r="W12" s="170">
        <v>273</v>
      </c>
      <c r="X12" s="170"/>
      <c r="Y12" s="170">
        <f t="shared" si="24"/>
        <v>3208</v>
      </c>
      <c r="Z12" s="170">
        <v>2929</v>
      </c>
      <c r="AA12" s="170">
        <v>279</v>
      </c>
      <c r="AB12" s="170"/>
      <c r="AC12" s="170">
        <f t="shared" si="25"/>
        <v>2530</v>
      </c>
      <c r="AD12" s="170">
        <v>2262</v>
      </c>
      <c r="AE12" s="170">
        <v>268</v>
      </c>
      <c r="AF12" s="170"/>
      <c r="AG12" s="170">
        <f t="shared" si="26"/>
        <v>2789</v>
      </c>
      <c r="AH12" s="170">
        <v>2534</v>
      </c>
      <c r="AI12" s="170">
        <v>255</v>
      </c>
      <c r="AJ12" s="170"/>
      <c r="AK12" s="170">
        <f t="shared" si="27"/>
        <v>8219</v>
      </c>
      <c r="AL12" s="170">
        <v>8115</v>
      </c>
      <c r="AM12" s="170">
        <v>104</v>
      </c>
      <c r="AN12" s="170"/>
      <c r="AO12" s="170">
        <f t="shared" si="28"/>
        <v>6765</v>
      </c>
      <c r="AP12" s="170">
        <v>6506</v>
      </c>
      <c r="AQ12" s="170">
        <v>259</v>
      </c>
      <c r="AR12" s="170"/>
      <c r="AS12" s="170">
        <v>3282</v>
      </c>
      <c r="AT12" s="199">
        <v>3005</v>
      </c>
      <c r="AU12" s="170">
        <v>277</v>
      </c>
      <c r="AV12" s="170"/>
      <c r="AW12" s="170">
        <v>3033</v>
      </c>
      <c r="AX12" s="170">
        <v>2698</v>
      </c>
      <c r="AY12" s="170">
        <v>335</v>
      </c>
    </row>
    <row r="13" spans="2:52" ht="15" customHeight="1">
      <c r="B13" s="169" t="s">
        <v>59</v>
      </c>
      <c r="C13" s="169" t="s">
        <v>584</v>
      </c>
      <c r="D13" s="169"/>
      <c r="E13" s="170">
        <f t="shared" si="19"/>
        <v>673</v>
      </c>
      <c r="F13" s="170">
        <v>671</v>
      </c>
      <c r="G13" s="170">
        <v>2</v>
      </c>
      <c r="H13" s="170"/>
      <c r="I13" s="170">
        <f t="shared" si="20"/>
        <v>877</v>
      </c>
      <c r="J13" s="170">
        <v>864</v>
      </c>
      <c r="K13" s="170">
        <v>13</v>
      </c>
      <c r="L13" s="170"/>
      <c r="M13" s="170">
        <f t="shared" si="21"/>
        <v>893</v>
      </c>
      <c r="N13" s="170">
        <v>835</v>
      </c>
      <c r="O13" s="170">
        <v>58</v>
      </c>
      <c r="P13" s="170"/>
      <c r="Q13" s="170">
        <f t="shared" si="22"/>
        <v>1424</v>
      </c>
      <c r="R13" s="170">
        <v>1327</v>
      </c>
      <c r="S13" s="170">
        <v>97</v>
      </c>
      <c r="T13" s="170"/>
      <c r="U13" s="170">
        <f t="shared" si="23"/>
        <v>1427</v>
      </c>
      <c r="V13" s="170">
        <v>1321</v>
      </c>
      <c r="W13" s="170">
        <v>106</v>
      </c>
      <c r="X13" s="170"/>
      <c r="Y13" s="170">
        <f t="shared" si="24"/>
        <v>1839</v>
      </c>
      <c r="Z13" s="170">
        <v>1693</v>
      </c>
      <c r="AA13" s="170">
        <v>146</v>
      </c>
      <c r="AB13" s="170"/>
      <c r="AC13" s="170">
        <f t="shared" si="25"/>
        <v>1346</v>
      </c>
      <c r="AD13" s="170">
        <v>1162</v>
      </c>
      <c r="AE13" s="170">
        <v>184</v>
      </c>
      <c r="AF13" s="170"/>
      <c r="AG13" s="170">
        <f t="shared" si="26"/>
        <v>1463</v>
      </c>
      <c r="AH13" s="170">
        <v>1239</v>
      </c>
      <c r="AI13" s="170">
        <v>224</v>
      </c>
      <c r="AJ13" s="170"/>
      <c r="AK13" s="170">
        <f t="shared" si="27"/>
        <v>10046</v>
      </c>
      <c r="AL13" s="170">
        <v>9959</v>
      </c>
      <c r="AM13" s="170">
        <v>87</v>
      </c>
      <c r="AN13" s="170"/>
      <c r="AO13" s="170">
        <f t="shared" si="28"/>
        <v>18578</v>
      </c>
      <c r="AP13" s="170">
        <v>18480</v>
      </c>
      <c r="AQ13" s="170">
        <v>98</v>
      </c>
      <c r="AR13" s="170"/>
      <c r="AS13" s="170">
        <v>1106</v>
      </c>
      <c r="AT13" s="199">
        <v>857</v>
      </c>
      <c r="AU13" s="170">
        <v>249</v>
      </c>
      <c r="AV13" s="170"/>
      <c r="AW13" s="170">
        <v>1418</v>
      </c>
      <c r="AX13" s="170">
        <v>1256</v>
      </c>
      <c r="AY13" s="170">
        <v>162</v>
      </c>
    </row>
    <row r="14" spans="2:52" ht="15" customHeight="1">
      <c r="B14" s="169" t="s">
        <v>571</v>
      </c>
      <c r="C14" s="169" t="s">
        <v>597</v>
      </c>
      <c r="D14" s="169"/>
      <c r="E14" s="170">
        <f t="shared" si="19"/>
        <v>4134</v>
      </c>
      <c r="F14" s="170">
        <v>3321</v>
      </c>
      <c r="G14" s="170">
        <v>813</v>
      </c>
      <c r="H14" s="170"/>
      <c r="I14" s="170">
        <f t="shared" si="20"/>
        <v>2565</v>
      </c>
      <c r="J14" s="170">
        <v>1733</v>
      </c>
      <c r="K14" s="170">
        <v>832</v>
      </c>
      <c r="L14" s="170"/>
      <c r="M14" s="170">
        <f t="shared" si="21"/>
        <v>3012</v>
      </c>
      <c r="N14" s="170">
        <v>1826</v>
      </c>
      <c r="O14" s="170">
        <v>1186</v>
      </c>
      <c r="P14" s="170"/>
      <c r="Q14" s="170">
        <f t="shared" si="22"/>
        <v>13038</v>
      </c>
      <c r="R14" s="170">
        <v>10089</v>
      </c>
      <c r="S14" s="170">
        <v>2949</v>
      </c>
      <c r="T14" s="170"/>
      <c r="U14" s="170">
        <f t="shared" si="23"/>
        <v>5544</v>
      </c>
      <c r="V14" s="170">
        <v>3821</v>
      </c>
      <c r="W14" s="170">
        <v>1723</v>
      </c>
      <c r="X14" s="170"/>
      <c r="Y14" s="170">
        <f t="shared" si="24"/>
        <v>4336</v>
      </c>
      <c r="Z14" s="170">
        <v>2454</v>
      </c>
      <c r="AA14" s="170">
        <v>1882</v>
      </c>
      <c r="AB14" s="170"/>
      <c r="AC14" s="170">
        <f t="shared" si="25"/>
        <v>3646</v>
      </c>
      <c r="AD14" s="170">
        <v>2263</v>
      </c>
      <c r="AE14" s="170">
        <v>1383</v>
      </c>
      <c r="AF14" s="170"/>
      <c r="AG14" s="170">
        <f t="shared" si="26"/>
        <v>3303</v>
      </c>
      <c r="AH14" s="170">
        <v>1870</v>
      </c>
      <c r="AI14" s="170">
        <v>1433</v>
      </c>
      <c r="AJ14" s="170"/>
      <c r="AK14" s="170">
        <f t="shared" si="27"/>
        <v>1938</v>
      </c>
      <c r="AL14" s="170">
        <v>1253</v>
      </c>
      <c r="AM14" s="170">
        <v>685</v>
      </c>
      <c r="AN14" s="170"/>
      <c r="AO14" s="170">
        <f t="shared" si="28"/>
        <v>1453</v>
      </c>
      <c r="AP14" s="170">
        <v>856</v>
      </c>
      <c r="AQ14" s="170">
        <v>597</v>
      </c>
      <c r="AR14" s="170"/>
      <c r="AS14" s="170">
        <v>2497</v>
      </c>
      <c r="AT14" s="199">
        <v>1605</v>
      </c>
      <c r="AU14" s="170">
        <v>892</v>
      </c>
      <c r="AV14" s="170"/>
      <c r="AW14" s="170">
        <v>5356</v>
      </c>
      <c r="AX14" s="170">
        <v>4029</v>
      </c>
      <c r="AY14" s="170">
        <v>1327</v>
      </c>
    </row>
    <row r="15" spans="2:52" ht="15" customHeight="1">
      <c r="B15" s="169" t="s">
        <v>60</v>
      </c>
      <c r="C15" s="169" t="s">
        <v>585</v>
      </c>
      <c r="D15" s="169"/>
      <c r="E15" s="170">
        <f t="shared" si="19"/>
        <v>5870</v>
      </c>
      <c r="F15" s="170">
        <v>5403</v>
      </c>
      <c r="G15" s="170">
        <v>467</v>
      </c>
      <c r="H15" s="170"/>
      <c r="I15" s="170">
        <f t="shared" si="20"/>
        <v>8082</v>
      </c>
      <c r="J15" s="170">
        <v>7276</v>
      </c>
      <c r="K15" s="170">
        <v>806</v>
      </c>
      <c r="L15" s="170"/>
      <c r="M15" s="170">
        <f t="shared" si="21"/>
        <v>9899</v>
      </c>
      <c r="N15" s="170">
        <v>7795</v>
      </c>
      <c r="O15" s="170">
        <v>2104</v>
      </c>
      <c r="P15" s="170"/>
      <c r="Q15" s="170">
        <f t="shared" si="22"/>
        <v>4594</v>
      </c>
      <c r="R15" s="170">
        <v>3536</v>
      </c>
      <c r="S15" s="170">
        <v>1058</v>
      </c>
      <c r="T15" s="170"/>
      <c r="U15" s="170">
        <f t="shared" si="23"/>
        <v>15823</v>
      </c>
      <c r="V15" s="170">
        <v>12418</v>
      </c>
      <c r="W15" s="170">
        <v>3405</v>
      </c>
      <c r="X15" s="170"/>
      <c r="Y15" s="170">
        <f t="shared" si="24"/>
        <v>15149</v>
      </c>
      <c r="Z15" s="170">
        <v>12275</v>
      </c>
      <c r="AA15" s="170">
        <v>2874</v>
      </c>
      <c r="AB15" s="170"/>
      <c r="AC15" s="170">
        <f t="shared" si="25"/>
        <v>13795</v>
      </c>
      <c r="AD15" s="170">
        <v>10545</v>
      </c>
      <c r="AE15" s="170">
        <v>3250</v>
      </c>
      <c r="AF15" s="170"/>
      <c r="AG15" s="170">
        <f t="shared" si="26"/>
        <v>11073</v>
      </c>
      <c r="AH15" s="170">
        <v>7968</v>
      </c>
      <c r="AI15" s="170">
        <v>3105</v>
      </c>
      <c r="AJ15" s="170"/>
      <c r="AK15" s="170">
        <f t="shared" si="27"/>
        <v>11955</v>
      </c>
      <c r="AL15" s="170">
        <v>10441</v>
      </c>
      <c r="AM15" s="170">
        <v>1514</v>
      </c>
      <c r="AN15" s="170"/>
      <c r="AO15" s="170">
        <f t="shared" si="28"/>
        <v>10495</v>
      </c>
      <c r="AP15" s="170">
        <v>7447</v>
      </c>
      <c r="AQ15" s="170">
        <v>3048</v>
      </c>
      <c r="AR15" s="170"/>
      <c r="AS15" s="170">
        <v>11324</v>
      </c>
      <c r="AT15" s="199">
        <v>7044</v>
      </c>
      <c r="AU15" s="170">
        <v>4280</v>
      </c>
      <c r="AV15" s="170"/>
      <c r="AW15" s="170">
        <v>14392</v>
      </c>
      <c r="AX15" s="170">
        <v>10630</v>
      </c>
      <c r="AY15" s="170">
        <v>3762</v>
      </c>
    </row>
    <row r="16" spans="2:52" ht="15" customHeight="1">
      <c r="B16" s="169" t="s">
        <v>62</v>
      </c>
      <c r="C16" s="169" t="s">
        <v>4</v>
      </c>
      <c r="D16" s="169"/>
      <c r="E16" s="170">
        <f t="shared" si="19"/>
        <v>602</v>
      </c>
      <c r="F16" s="170">
        <v>596</v>
      </c>
      <c r="G16" s="170">
        <v>6</v>
      </c>
      <c r="H16" s="170"/>
      <c r="I16" s="170">
        <f t="shared" si="20"/>
        <v>787</v>
      </c>
      <c r="J16" s="170">
        <v>779</v>
      </c>
      <c r="K16" s="170">
        <v>8</v>
      </c>
      <c r="L16" s="170"/>
      <c r="M16" s="170">
        <f t="shared" si="21"/>
        <v>591</v>
      </c>
      <c r="N16" s="170">
        <v>582</v>
      </c>
      <c r="O16" s="170">
        <v>9</v>
      </c>
      <c r="P16" s="170"/>
      <c r="Q16" s="170">
        <f t="shared" si="22"/>
        <v>1391</v>
      </c>
      <c r="R16" s="170">
        <v>1352</v>
      </c>
      <c r="S16" s="170">
        <v>39</v>
      </c>
      <c r="T16" s="170"/>
      <c r="U16" s="170">
        <f t="shared" si="23"/>
        <v>1395</v>
      </c>
      <c r="V16" s="170">
        <v>1355</v>
      </c>
      <c r="W16" s="170">
        <v>40</v>
      </c>
      <c r="X16" s="170"/>
      <c r="Y16" s="170">
        <f t="shared" si="24"/>
        <v>1406</v>
      </c>
      <c r="Z16" s="170">
        <v>1382</v>
      </c>
      <c r="AA16" s="170">
        <v>24</v>
      </c>
      <c r="AB16" s="170"/>
      <c r="AC16" s="170">
        <f t="shared" si="25"/>
        <v>1053</v>
      </c>
      <c r="AD16" s="170">
        <v>1017</v>
      </c>
      <c r="AE16" s="170">
        <v>36</v>
      </c>
      <c r="AF16" s="170"/>
      <c r="AG16" s="170">
        <f t="shared" si="26"/>
        <v>1249</v>
      </c>
      <c r="AH16" s="170">
        <v>1202</v>
      </c>
      <c r="AI16" s="170">
        <v>47</v>
      </c>
      <c r="AJ16" s="170"/>
      <c r="AK16" s="170">
        <f t="shared" si="27"/>
        <v>6355</v>
      </c>
      <c r="AL16" s="170">
        <v>6332</v>
      </c>
      <c r="AM16" s="170">
        <v>23</v>
      </c>
      <c r="AN16" s="170"/>
      <c r="AO16" s="170">
        <f t="shared" si="28"/>
        <v>1123</v>
      </c>
      <c r="AP16" s="170">
        <v>1066</v>
      </c>
      <c r="AQ16" s="170">
        <v>57</v>
      </c>
      <c r="AR16" s="170"/>
      <c r="AS16" s="170">
        <v>1111</v>
      </c>
      <c r="AT16" s="199">
        <v>951</v>
      </c>
      <c r="AU16" s="170">
        <v>160</v>
      </c>
      <c r="AV16" s="170"/>
      <c r="AW16" s="170">
        <v>2222</v>
      </c>
      <c r="AX16" s="170">
        <v>2090</v>
      </c>
      <c r="AY16" s="170">
        <v>132</v>
      </c>
    </row>
    <row r="17" spans="2:51" ht="15" customHeight="1">
      <c r="B17" s="169" t="s">
        <v>570</v>
      </c>
      <c r="C17" s="169" t="s">
        <v>586</v>
      </c>
      <c r="D17" s="169"/>
      <c r="E17" s="170">
        <f t="shared" si="19"/>
        <v>72</v>
      </c>
      <c r="F17" s="170">
        <v>71</v>
      </c>
      <c r="G17" s="170">
        <v>1</v>
      </c>
      <c r="H17" s="170"/>
      <c r="I17" s="170">
        <f t="shared" si="20"/>
        <v>104</v>
      </c>
      <c r="J17" s="170">
        <v>103</v>
      </c>
      <c r="K17" s="170">
        <v>1</v>
      </c>
      <c r="L17" s="170"/>
      <c r="M17" s="170">
        <f t="shared" si="21"/>
        <v>88</v>
      </c>
      <c r="N17" s="170">
        <v>85</v>
      </c>
      <c r="O17" s="170">
        <v>3</v>
      </c>
      <c r="P17" s="170"/>
      <c r="Q17" s="170">
        <f t="shared" si="22"/>
        <v>144</v>
      </c>
      <c r="R17" s="170">
        <v>144</v>
      </c>
      <c r="S17" s="170">
        <v>0</v>
      </c>
      <c r="T17" s="170"/>
      <c r="U17" s="170">
        <f t="shared" si="23"/>
        <v>172</v>
      </c>
      <c r="V17" s="170">
        <v>170</v>
      </c>
      <c r="W17" s="170">
        <v>2</v>
      </c>
      <c r="X17" s="170"/>
      <c r="Y17" s="170">
        <f t="shared" si="24"/>
        <v>180</v>
      </c>
      <c r="Z17" s="170">
        <v>179</v>
      </c>
      <c r="AA17" s="170">
        <v>1</v>
      </c>
      <c r="AB17" s="170"/>
      <c r="AC17" s="170">
        <f t="shared" si="25"/>
        <v>132</v>
      </c>
      <c r="AD17" s="170">
        <v>130</v>
      </c>
      <c r="AE17" s="170">
        <v>2</v>
      </c>
      <c r="AF17" s="170"/>
      <c r="AG17" s="170">
        <f t="shared" si="26"/>
        <v>153</v>
      </c>
      <c r="AH17" s="170">
        <v>148</v>
      </c>
      <c r="AI17" s="170">
        <v>5</v>
      </c>
      <c r="AJ17" s="170"/>
      <c r="AK17" s="170">
        <f t="shared" si="27"/>
        <v>4033</v>
      </c>
      <c r="AL17" s="170">
        <v>4032</v>
      </c>
      <c r="AM17" s="170">
        <v>1</v>
      </c>
      <c r="AN17" s="170"/>
      <c r="AO17" s="170">
        <f t="shared" si="28"/>
        <v>1538</v>
      </c>
      <c r="AP17" s="170">
        <v>1538</v>
      </c>
      <c r="AQ17" s="170">
        <v>0</v>
      </c>
      <c r="AR17" s="170"/>
      <c r="AS17" s="170">
        <v>115</v>
      </c>
      <c r="AT17" s="199">
        <v>115</v>
      </c>
      <c r="AU17" s="170">
        <v>0</v>
      </c>
      <c r="AV17" s="170"/>
      <c r="AW17" s="170">
        <v>147</v>
      </c>
      <c r="AX17" s="170">
        <v>143</v>
      </c>
      <c r="AY17" s="170">
        <v>4</v>
      </c>
    </row>
    <row r="18" spans="2:51" ht="15" customHeight="1">
      <c r="B18" s="169" t="s">
        <v>576</v>
      </c>
      <c r="C18" s="169" t="s">
        <v>613</v>
      </c>
      <c r="D18" s="169"/>
      <c r="E18" s="170">
        <f t="shared" si="19"/>
        <v>870</v>
      </c>
      <c r="F18" s="170">
        <v>866</v>
      </c>
      <c r="G18" s="170">
        <v>4</v>
      </c>
      <c r="H18" s="170"/>
      <c r="I18" s="170">
        <f t="shared" si="20"/>
        <v>878</v>
      </c>
      <c r="J18" s="170">
        <v>847</v>
      </c>
      <c r="K18" s="170">
        <v>31</v>
      </c>
      <c r="L18" s="170"/>
      <c r="M18" s="170">
        <f t="shared" si="21"/>
        <v>1573</v>
      </c>
      <c r="N18" s="170">
        <v>1522</v>
      </c>
      <c r="O18" s="170">
        <v>51</v>
      </c>
      <c r="P18" s="170"/>
      <c r="Q18" s="170">
        <f t="shared" si="22"/>
        <v>4940</v>
      </c>
      <c r="R18" s="170">
        <v>1707</v>
      </c>
      <c r="S18" s="170">
        <v>3233</v>
      </c>
      <c r="T18" s="170"/>
      <c r="U18" s="170">
        <f t="shared" si="23"/>
        <v>1736</v>
      </c>
      <c r="V18" s="170">
        <v>1648</v>
      </c>
      <c r="W18" s="170">
        <v>88</v>
      </c>
      <c r="X18" s="170"/>
      <c r="Y18" s="170">
        <f t="shared" si="24"/>
        <v>1582</v>
      </c>
      <c r="Z18" s="170">
        <v>1505</v>
      </c>
      <c r="AA18" s="170">
        <v>77</v>
      </c>
      <c r="AB18" s="170"/>
      <c r="AC18" s="170">
        <f t="shared" si="25"/>
        <v>1761</v>
      </c>
      <c r="AD18" s="170">
        <v>1580</v>
      </c>
      <c r="AE18" s="170">
        <v>181</v>
      </c>
      <c r="AF18" s="170"/>
      <c r="AG18" s="170">
        <f t="shared" si="26"/>
        <v>1606</v>
      </c>
      <c r="AH18" s="170">
        <v>1360</v>
      </c>
      <c r="AI18" s="170">
        <v>246</v>
      </c>
      <c r="AJ18" s="170"/>
      <c r="AK18" s="170">
        <f t="shared" si="27"/>
        <v>742</v>
      </c>
      <c r="AL18" s="170">
        <v>668</v>
      </c>
      <c r="AM18" s="170">
        <v>74</v>
      </c>
      <c r="AN18" s="170"/>
      <c r="AO18" s="170">
        <f t="shared" si="28"/>
        <v>329</v>
      </c>
      <c r="AP18" s="170">
        <v>221</v>
      </c>
      <c r="AQ18" s="170">
        <v>108</v>
      </c>
      <c r="AR18" s="170"/>
      <c r="AS18" s="170">
        <v>1301</v>
      </c>
      <c r="AT18" s="199">
        <v>1048</v>
      </c>
      <c r="AU18" s="170">
        <v>253</v>
      </c>
      <c r="AV18" s="170"/>
      <c r="AW18" s="170">
        <v>2315</v>
      </c>
      <c r="AX18" s="170">
        <v>2175</v>
      </c>
      <c r="AY18" s="170">
        <v>140</v>
      </c>
    </row>
    <row r="19" spans="2:51" ht="15" customHeight="1">
      <c r="B19" s="169" t="s">
        <v>70</v>
      </c>
      <c r="C19" s="169" t="s">
        <v>587</v>
      </c>
      <c r="D19" s="169"/>
      <c r="E19" s="170">
        <f t="shared" si="19"/>
        <v>4167</v>
      </c>
      <c r="F19" s="170">
        <v>3991</v>
      </c>
      <c r="G19" s="170">
        <v>176</v>
      </c>
      <c r="H19" s="170"/>
      <c r="I19" s="170">
        <f t="shared" si="20"/>
        <v>2642</v>
      </c>
      <c r="J19" s="170">
        <v>2349</v>
      </c>
      <c r="K19" s="170">
        <v>293</v>
      </c>
      <c r="L19" s="170"/>
      <c r="M19" s="170">
        <f t="shared" si="21"/>
        <v>3336</v>
      </c>
      <c r="N19" s="170">
        <v>2944</v>
      </c>
      <c r="O19" s="170">
        <v>392</v>
      </c>
      <c r="P19" s="170"/>
      <c r="Q19" s="170">
        <f t="shared" si="22"/>
        <v>6536</v>
      </c>
      <c r="R19" s="170">
        <v>5813</v>
      </c>
      <c r="S19" s="170">
        <v>723</v>
      </c>
      <c r="T19" s="170"/>
      <c r="U19" s="170">
        <f t="shared" si="23"/>
        <v>7700</v>
      </c>
      <c r="V19" s="170">
        <v>6709</v>
      </c>
      <c r="W19" s="170">
        <v>991</v>
      </c>
      <c r="X19" s="170"/>
      <c r="Y19" s="170">
        <f t="shared" si="24"/>
        <v>7641</v>
      </c>
      <c r="Z19" s="170">
        <v>6612</v>
      </c>
      <c r="AA19" s="170">
        <v>1029</v>
      </c>
      <c r="AB19" s="170"/>
      <c r="AC19" s="170">
        <f t="shared" si="25"/>
        <v>8167</v>
      </c>
      <c r="AD19" s="170">
        <v>7296</v>
      </c>
      <c r="AE19" s="170">
        <v>871</v>
      </c>
      <c r="AF19" s="170"/>
      <c r="AG19" s="170">
        <f t="shared" si="26"/>
        <v>8562</v>
      </c>
      <c r="AH19" s="170">
        <v>7514</v>
      </c>
      <c r="AI19" s="170">
        <v>1048</v>
      </c>
      <c r="AJ19" s="170"/>
      <c r="AK19" s="170">
        <f t="shared" si="27"/>
        <v>4440</v>
      </c>
      <c r="AL19" s="170">
        <v>4048</v>
      </c>
      <c r="AM19" s="170">
        <v>392</v>
      </c>
      <c r="AN19" s="170"/>
      <c r="AO19" s="170">
        <f t="shared" si="28"/>
        <v>4446</v>
      </c>
      <c r="AP19" s="170">
        <v>3522</v>
      </c>
      <c r="AQ19" s="170">
        <v>924</v>
      </c>
      <c r="AR19" s="170"/>
      <c r="AS19" s="170">
        <v>5903</v>
      </c>
      <c r="AT19" s="199">
        <v>4910</v>
      </c>
      <c r="AU19" s="170">
        <v>993</v>
      </c>
      <c r="AV19" s="170"/>
      <c r="AW19" s="170">
        <v>8996</v>
      </c>
      <c r="AX19" s="170">
        <v>8190</v>
      </c>
      <c r="AY19" s="170">
        <v>806</v>
      </c>
    </row>
    <row r="20" spans="2:51" ht="15" customHeight="1">
      <c r="B20" s="169" t="s">
        <v>63</v>
      </c>
      <c r="C20" s="169" t="s">
        <v>588</v>
      </c>
      <c r="D20" s="169"/>
      <c r="E20" s="170">
        <f t="shared" si="19"/>
        <v>52206</v>
      </c>
      <c r="F20" s="170">
        <v>48883</v>
      </c>
      <c r="G20" s="170">
        <v>3323</v>
      </c>
      <c r="H20" s="170"/>
      <c r="I20" s="170">
        <f t="shared" si="20"/>
        <v>29634</v>
      </c>
      <c r="J20" s="170">
        <v>23911</v>
      </c>
      <c r="K20" s="170">
        <v>5723</v>
      </c>
      <c r="L20" s="170"/>
      <c r="M20" s="170">
        <f t="shared" si="21"/>
        <v>41225</v>
      </c>
      <c r="N20" s="170">
        <v>34890</v>
      </c>
      <c r="O20" s="170">
        <v>6335</v>
      </c>
      <c r="P20" s="170"/>
      <c r="Q20" s="170">
        <f t="shared" si="22"/>
        <v>61530</v>
      </c>
      <c r="R20" s="170">
        <v>55317</v>
      </c>
      <c r="S20" s="170">
        <v>6213</v>
      </c>
      <c r="T20" s="170"/>
      <c r="U20" s="170">
        <f t="shared" si="23"/>
        <v>75948</v>
      </c>
      <c r="V20" s="170">
        <v>68639</v>
      </c>
      <c r="W20" s="170">
        <v>7309</v>
      </c>
      <c r="X20" s="170"/>
      <c r="Y20" s="170">
        <f t="shared" si="24"/>
        <v>70410</v>
      </c>
      <c r="Z20" s="170">
        <v>63647</v>
      </c>
      <c r="AA20" s="170">
        <v>6763</v>
      </c>
      <c r="AB20" s="170"/>
      <c r="AC20" s="170">
        <f t="shared" si="25"/>
        <v>67203</v>
      </c>
      <c r="AD20" s="170">
        <v>60434</v>
      </c>
      <c r="AE20" s="170">
        <v>6769</v>
      </c>
      <c r="AF20" s="170"/>
      <c r="AG20" s="170">
        <f t="shared" si="26"/>
        <v>70197</v>
      </c>
      <c r="AH20" s="170">
        <v>63796</v>
      </c>
      <c r="AI20" s="170">
        <v>6401</v>
      </c>
      <c r="AJ20" s="170"/>
      <c r="AK20" s="170">
        <f t="shared" si="27"/>
        <v>6150</v>
      </c>
      <c r="AL20" s="170">
        <v>3215</v>
      </c>
      <c r="AM20" s="170">
        <v>2935</v>
      </c>
      <c r="AN20" s="170"/>
      <c r="AO20" s="170">
        <f t="shared" si="28"/>
        <v>4671</v>
      </c>
      <c r="AP20" s="170">
        <v>2441</v>
      </c>
      <c r="AQ20" s="170">
        <v>2230</v>
      </c>
      <c r="AR20" s="170"/>
      <c r="AS20" s="170">
        <v>57693</v>
      </c>
      <c r="AT20" s="199">
        <v>52400</v>
      </c>
      <c r="AU20" s="170">
        <v>5293</v>
      </c>
      <c r="AV20" s="170"/>
      <c r="AW20" s="170">
        <v>107431</v>
      </c>
      <c r="AX20" s="170">
        <v>101487</v>
      </c>
      <c r="AY20" s="170">
        <v>5944</v>
      </c>
    </row>
    <row r="21" spans="2:51" ht="15" customHeight="1">
      <c r="B21" s="169" t="s">
        <v>65</v>
      </c>
      <c r="C21" s="169" t="s">
        <v>589</v>
      </c>
      <c r="D21" s="169"/>
      <c r="E21" s="170">
        <f t="shared" si="19"/>
        <v>2014</v>
      </c>
      <c r="F21" s="170">
        <v>1694</v>
      </c>
      <c r="G21" s="170">
        <v>320</v>
      </c>
      <c r="H21" s="170"/>
      <c r="I21" s="170">
        <f t="shared" si="20"/>
        <v>2012</v>
      </c>
      <c r="J21" s="170">
        <v>1546</v>
      </c>
      <c r="K21" s="170">
        <v>466</v>
      </c>
      <c r="L21" s="170"/>
      <c r="M21" s="170">
        <f t="shared" si="21"/>
        <v>1503</v>
      </c>
      <c r="N21" s="170">
        <v>723</v>
      </c>
      <c r="O21" s="170">
        <v>780</v>
      </c>
      <c r="P21" s="170"/>
      <c r="Q21" s="170">
        <f t="shared" si="22"/>
        <v>3497</v>
      </c>
      <c r="R21" s="170">
        <v>2810</v>
      </c>
      <c r="S21" s="170">
        <v>687</v>
      </c>
      <c r="T21" s="170"/>
      <c r="U21" s="170">
        <f t="shared" si="23"/>
        <v>5004</v>
      </c>
      <c r="V21" s="170">
        <v>4181</v>
      </c>
      <c r="W21" s="170">
        <v>823</v>
      </c>
      <c r="X21" s="170"/>
      <c r="Y21" s="170">
        <f t="shared" si="24"/>
        <v>3735</v>
      </c>
      <c r="Z21" s="170">
        <v>2909</v>
      </c>
      <c r="AA21" s="170">
        <v>826</v>
      </c>
      <c r="AB21" s="170"/>
      <c r="AC21" s="170">
        <f t="shared" si="25"/>
        <v>1967</v>
      </c>
      <c r="AD21" s="170">
        <v>1073</v>
      </c>
      <c r="AE21" s="170">
        <v>894</v>
      </c>
      <c r="AF21" s="170"/>
      <c r="AG21" s="170">
        <f t="shared" si="26"/>
        <v>1977</v>
      </c>
      <c r="AH21" s="170">
        <v>1104</v>
      </c>
      <c r="AI21" s="170">
        <v>873</v>
      </c>
      <c r="AJ21" s="170"/>
      <c r="AK21" s="170">
        <f t="shared" si="27"/>
        <v>3792</v>
      </c>
      <c r="AL21" s="170">
        <v>3362</v>
      </c>
      <c r="AM21" s="170">
        <v>430</v>
      </c>
      <c r="AN21" s="170"/>
      <c r="AO21" s="170">
        <f t="shared" si="28"/>
        <v>1837</v>
      </c>
      <c r="AP21" s="170">
        <v>1466</v>
      </c>
      <c r="AQ21" s="170">
        <v>371</v>
      </c>
      <c r="AR21" s="170"/>
      <c r="AS21" s="170">
        <v>1451</v>
      </c>
      <c r="AT21" s="199">
        <v>864</v>
      </c>
      <c r="AU21" s="170">
        <v>587</v>
      </c>
      <c r="AV21" s="170"/>
      <c r="AW21" s="170">
        <v>1422</v>
      </c>
      <c r="AX21" s="170">
        <v>931</v>
      </c>
      <c r="AY21" s="170">
        <v>491</v>
      </c>
    </row>
    <row r="22" spans="2:51" ht="15" customHeight="1">
      <c r="B22" s="169" t="s">
        <v>66</v>
      </c>
      <c r="C22" s="169" t="s">
        <v>590</v>
      </c>
      <c r="D22" s="169"/>
      <c r="E22" s="170">
        <f t="shared" si="19"/>
        <v>10029</v>
      </c>
      <c r="F22" s="170">
        <v>7185</v>
      </c>
      <c r="G22" s="170">
        <v>2844</v>
      </c>
      <c r="H22" s="170"/>
      <c r="I22" s="170">
        <f t="shared" si="20"/>
        <v>11492</v>
      </c>
      <c r="J22" s="170">
        <v>5731</v>
      </c>
      <c r="K22" s="170">
        <v>5761</v>
      </c>
      <c r="L22" s="170"/>
      <c r="M22" s="170">
        <f t="shared" si="21"/>
        <v>18853</v>
      </c>
      <c r="N22" s="170">
        <v>9114</v>
      </c>
      <c r="O22" s="170">
        <v>9739</v>
      </c>
      <c r="P22" s="170"/>
      <c r="Q22" s="170">
        <f t="shared" si="22"/>
        <v>20832</v>
      </c>
      <c r="R22" s="170">
        <v>14573</v>
      </c>
      <c r="S22" s="170">
        <v>6259</v>
      </c>
      <c r="T22" s="170"/>
      <c r="U22" s="170">
        <f t="shared" si="23"/>
        <v>30303</v>
      </c>
      <c r="V22" s="170">
        <v>20390</v>
      </c>
      <c r="W22" s="170">
        <v>9913</v>
      </c>
      <c r="X22" s="170"/>
      <c r="Y22" s="170">
        <f t="shared" si="24"/>
        <v>28042</v>
      </c>
      <c r="Z22" s="170">
        <v>18826</v>
      </c>
      <c r="AA22" s="170">
        <v>9216</v>
      </c>
      <c r="AB22" s="170"/>
      <c r="AC22" s="170">
        <f t="shared" si="25"/>
        <v>28685</v>
      </c>
      <c r="AD22" s="170">
        <v>20744</v>
      </c>
      <c r="AE22" s="170">
        <v>7941</v>
      </c>
      <c r="AF22" s="170"/>
      <c r="AG22" s="170">
        <f t="shared" si="26"/>
        <v>25986</v>
      </c>
      <c r="AH22" s="170">
        <v>20250</v>
      </c>
      <c r="AI22" s="170">
        <v>5736</v>
      </c>
      <c r="AJ22" s="170"/>
      <c r="AK22" s="170">
        <f t="shared" si="27"/>
        <v>6465</v>
      </c>
      <c r="AL22" s="170">
        <v>3728</v>
      </c>
      <c r="AM22" s="170">
        <v>2737</v>
      </c>
      <c r="AN22" s="170"/>
      <c r="AO22" s="170">
        <f t="shared" si="28"/>
        <v>4702</v>
      </c>
      <c r="AP22" s="170">
        <v>2300</v>
      </c>
      <c r="AQ22" s="170">
        <v>2402</v>
      </c>
      <c r="AR22" s="170"/>
      <c r="AS22" s="170">
        <v>20253</v>
      </c>
      <c r="AT22" s="199">
        <v>15958</v>
      </c>
      <c r="AU22" s="170">
        <v>4295</v>
      </c>
      <c r="AV22" s="170"/>
      <c r="AW22" s="170">
        <v>30665</v>
      </c>
      <c r="AX22" s="170">
        <v>26917</v>
      </c>
      <c r="AY22" s="170">
        <v>3748</v>
      </c>
    </row>
    <row r="23" spans="2:51" ht="15" customHeight="1">
      <c r="B23" s="169" t="s">
        <v>67</v>
      </c>
      <c r="C23" s="169" t="s">
        <v>591</v>
      </c>
      <c r="D23" s="169"/>
      <c r="E23" s="170">
        <f t="shared" si="19"/>
        <v>1331</v>
      </c>
      <c r="F23" s="170">
        <v>1323</v>
      </c>
      <c r="G23" s="170">
        <v>8</v>
      </c>
      <c r="H23" s="170"/>
      <c r="I23" s="170">
        <f t="shared" si="20"/>
        <v>1071</v>
      </c>
      <c r="J23" s="170">
        <v>1062</v>
      </c>
      <c r="K23" s="170">
        <v>9</v>
      </c>
      <c r="L23" s="170"/>
      <c r="M23" s="170">
        <f t="shared" si="21"/>
        <v>1266</v>
      </c>
      <c r="N23" s="170">
        <v>1242</v>
      </c>
      <c r="O23" s="170">
        <v>24</v>
      </c>
      <c r="P23" s="170"/>
      <c r="Q23" s="170">
        <f t="shared" si="22"/>
        <v>1982</v>
      </c>
      <c r="R23" s="170">
        <v>1946</v>
      </c>
      <c r="S23" s="170">
        <v>36</v>
      </c>
      <c r="T23" s="170"/>
      <c r="U23" s="170">
        <f t="shared" si="23"/>
        <v>1932</v>
      </c>
      <c r="V23" s="170">
        <v>1891</v>
      </c>
      <c r="W23" s="170">
        <v>41</v>
      </c>
      <c r="X23" s="170"/>
      <c r="Y23" s="170">
        <f t="shared" si="24"/>
        <v>1849</v>
      </c>
      <c r="Z23" s="170">
        <v>1796</v>
      </c>
      <c r="AA23" s="170">
        <v>53</v>
      </c>
      <c r="AB23" s="170"/>
      <c r="AC23" s="170">
        <f t="shared" si="25"/>
        <v>1391</v>
      </c>
      <c r="AD23" s="170">
        <v>1351</v>
      </c>
      <c r="AE23" s="170">
        <v>40</v>
      </c>
      <c r="AF23" s="170"/>
      <c r="AG23" s="170">
        <f t="shared" si="26"/>
        <v>1357</v>
      </c>
      <c r="AH23" s="170">
        <v>1321</v>
      </c>
      <c r="AI23" s="170">
        <v>36</v>
      </c>
      <c r="AJ23" s="170"/>
      <c r="AK23" s="170">
        <f t="shared" si="27"/>
        <v>3044</v>
      </c>
      <c r="AL23" s="170">
        <v>3030</v>
      </c>
      <c r="AM23" s="170">
        <v>14</v>
      </c>
      <c r="AN23" s="170"/>
      <c r="AO23" s="170">
        <f t="shared" si="28"/>
        <v>1010</v>
      </c>
      <c r="AP23" s="170">
        <v>961</v>
      </c>
      <c r="AQ23" s="170">
        <v>49</v>
      </c>
      <c r="AR23" s="170"/>
      <c r="AS23" s="170">
        <v>1246</v>
      </c>
      <c r="AT23" s="199">
        <v>1199</v>
      </c>
      <c r="AU23" s="170">
        <v>47</v>
      </c>
      <c r="AV23" s="170"/>
      <c r="AW23" s="170">
        <v>1824</v>
      </c>
      <c r="AX23" s="170">
        <v>1761</v>
      </c>
      <c r="AY23" s="170">
        <v>63</v>
      </c>
    </row>
    <row r="24" spans="2:51" ht="15" customHeight="1">
      <c r="B24" s="169" t="s">
        <v>35</v>
      </c>
      <c r="C24" s="169" t="s">
        <v>592</v>
      </c>
      <c r="D24" s="169"/>
      <c r="E24" s="170">
        <f t="shared" si="19"/>
        <v>2902</v>
      </c>
      <c r="F24" s="170">
        <v>2835</v>
      </c>
      <c r="G24" s="170">
        <v>67</v>
      </c>
      <c r="H24" s="170"/>
      <c r="I24" s="170">
        <f t="shared" si="20"/>
        <v>2108</v>
      </c>
      <c r="J24" s="170">
        <v>2042</v>
      </c>
      <c r="K24" s="170">
        <v>66</v>
      </c>
      <c r="L24" s="170"/>
      <c r="M24" s="170">
        <f t="shared" si="21"/>
        <v>2884</v>
      </c>
      <c r="N24" s="170">
        <v>2636</v>
      </c>
      <c r="O24" s="170">
        <v>248</v>
      </c>
      <c r="P24" s="170"/>
      <c r="Q24" s="170">
        <f t="shared" si="22"/>
        <v>1658</v>
      </c>
      <c r="R24" s="170">
        <v>1228</v>
      </c>
      <c r="S24" s="170">
        <v>430</v>
      </c>
      <c r="T24" s="170"/>
      <c r="U24" s="170">
        <f t="shared" si="23"/>
        <v>1903</v>
      </c>
      <c r="V24" s="170">
        <v>1348</v>
      </c>
      <c r="W24" s="170">
        <v>555</v>
      </c>
      <c r="X24" s="170"/>
      <c r="Y24" s="170">
        <f t="shared" si="24"/>
        <v>1665</v>
      </c>
      <c r="Z24" s="170">
        <v>1078</v>
      </c>
      <c r="AA24" s="170">
        <v>587</v>
      </c>
      <c r="AB24" s="170"/>
      <c r="AC24" s="170">
        <f t="shared" si="25"/>
        <v>1814</v>
      </c>
      <c r="AD24" s="170">
        <v>1218</v>
      </c>
      <c r="AE24" s="170">
        <v>596</v>
      </c>
      <c r="AF24" s="170"/>
      <c r="AG24" s="170">
        <f t="shared" si="26"/>
        <v>2041</v>
      </c>
      <c r="AH24" s="170">
        <v>1266</v>
      </c>
      <c r="AI24" s="170">
        <v>775</v>
      </c>
      <c r="AJ24" s="170"/>
      <c r="AK24" s="170">
        <f t="shared" si="27"/>
        <v>3093</v>
      </c>
      <c r="AL24" s="170">
        <v>2796</v>
      </c>
      <c r="AM24" s="170">
        <v>297</v>
      </c>
      <c r="AN24" s="170"/>
      <c r="AO24" s="170">
        <f t="shared" si="28"/>
        <v>1692</v>
      </c>
      <c r="AP24" s="170">
        <v>1208</v>
      </c>
      <c r="AQ24" s="170">
        <v>484</v>
      </c>
      <c r="AR24" s="170"/>
      <c r="AS24" s="170">
        <v>2124</v>
      </c>
      <c r="AT24" s="199">
        <v>1585</v>
      </c>
      <c r="AU24" s="170">
        <v>539</v>
      </c>
      <c r="AV24" s="170"/>
      <c r="AW24" s="170">
        <v>3139</v>
      </c>
      <c r="AX24" s="170">
        <v>2429</v>
      </c>
      <c r="AY24" s="170">
        <v>710</v>
      </c>
    </row>
    <row r="25" spans="2:51" ht="15" customHeight="1">
      <c r="B25" s="169" t="s">
        <v>68</v>
      </c>
      <c r="C25" s="169" t="s">
        <v>593</v>
      </c>
      <c r="D25" s="169"/>
      <c r="E25" s="170">
        <f t="shared" si="19"/>
        <v>21977</v>
      </c>
      <c r="F25" s="170">
        <v>18482</v>
      </c>
      <c r="G25" s="170">
        <v>3495</v>
      </c>
      <c r="H25" s="170"/>
      <c r="I25" s="170">
        <f t="shared" si="20"/>
        <v>16373</v>
      </c>
      <c r="J25" s="170">
        <v>13552</v>
      </c>
      <c r="K25" s="170">
        <v>2821</v>
      </c>
      <c r="L25" s="170"/>
      <c r="M25" s="170">
        <f t="shared" si="21"/>
        <v>18747</v>
      </c>
      <c r="N25" s="170">
        <v>13734</v>
      </c>
      <c r="O25" s="170">
        <v>5013</v>
      </c>
      <c r="P25" s="170"/>
      <c r="Q25" s="170">
        <f t="shared" si="22"/>
        <v>15261</v>
      </c>
      <c r="R25" s="170">
        <v>11660</v>
      </c>
      <c r="S25" s="170">
        <v>3601</v>
      </c>
      <c r="T25" s="170"/>
      <c r="U25" s="170">
        <f t="shared" si="23"/>
        <v>17393</v>
      </c>
      <c r="V25" s="170">
        <v>12446</v>
      </c>
      <c r="W25" s="170">
        <v>4947</v>
      </c>
      <c r="X25" s="170"/>
      <c r="Y25" s="170">
        <f t="shared" si="24"/>
        <v>19897</v>
      </c>
      <c r="Z25" s="170">
        <v>13677</v>
      </c>
      <c r="AA25" s="170">
        <v>6220</v>
      </c>
      <c r="AB25" s="170"/>
      <c r="AC25" s="170">
        <f t="shared" si="25"/>
        <v>25374</v>
      </c>
      <c r="AD25" s="170">
        <v>18913</v>
      </c>
      <c r="AE25" s="170">
        <v>6461</v>
      </c>
      <c r="AF25" s="170"/>
      <c r="AG25" s="170">
        <f t="shared" si="26"/>
        <v>26756</v>
      </c>
      <c r="AH25" s="170">
        <v>20602</v>
      </c>
      <c r="AI25" s="170">
        <v>6154</v>
      </c>
      <c r="AJ25" s="170"/>
      <c r="AK25" s="170">
        <f t="shared" si="27"/>
        <v>4958</v>
      </c>
      <c r="AL25" s="170">
        <v>2511</v>
      </c>
      <c r="AM25" s="170">
        <v>2447</v>
      </c>
      <c r="AN25" s="170"/>
      <c r="AO25" s="170">
        <f t="shared" si="28"/>
        <v>4010</v>
      </c>
      <c r="AP25" s="170">
        <v>1794</v>
      </c>
      <c r="AQ25" s="170">
        <v>2216</v>
      </c>
      <c r="AR25" s="170"/>
      <c r="AS25" s="170">
        <v>23885</v>
      </c>
      <c r="AT25" s="199">
        <v>20512</v>
      </c>
      <c r="AU25" s="170">
        <v>3373</v>
      </c>
      <c r="AV25" s="170"/>
      <c r="AW25" s="170">
        <v>39990</v>
      </c>
      <c r="AX25" s="170">
        <v>34936</v>
      </c>
      <c r="AY25" s="170">
        <v>5054</v>
      </c>
    </row>
    <row r="26" spans="2:51" ht="15" customHeight="1">
      <c r="B26" s="169" t="s">
        <v>69</v>
      </c>
      <c r="C26" s="169" t="s">
        <v>594</v>
      </c>
      <c r="D26" s="169"/>
      <c r="E26" s="170">
        <f t="shared" si="19"/>
        <v>3951</v>
      </c>
      <c r="F26" s="170">
        <v>3885</v>
      </c>
      <c r="G26" s="170">
        <v>66</v>
      </c>
      <c r="H26" s="170"/>
      <c r="I26" s="170">
        <f t="shared" si="20"/>
        <v>2726</v>
      </c>
      <c r="J26" s="170">
        <v>2661</v>
      </c>
      <c r="K26" s="170">
        <v>65</v>
      </c>
      <c r="L26" s="170"/>
      <c r="M26" s="170">
        <f t="shared" si="21"/>
        <v>1555</v>
      </c>
      <c r="N26" s="170">
        <v>1128</v>
      </c>
      <c r="O26" s="170">
        <v>427</v>
      </c>
      <c r="P26" s="170"/>
      <c r="Q26" s="170">
        <f t="shared" si="22"/>
        <v>2892</v>
      </c>
      <c r="R26" s="170">
        <v>2205</v>
      </c>
      <c r="S26" s="170">
        <v>687</v>
      </c>
      <c r="T26" s="170"/>
      <c r="U26" s="170">
        <f t="shared" si="23"/>
        <v>3937</v>
      </c>
      <c r="V26" s="170">
        <v>2988</v>
      </c>
      <c r="W26" s="170">
        <v>949</v>
      </c>
      <c r="X26" s="170"/>
      <c r="Y26" s="170">
        <f t="shared" si="24"/>
        <v>3196</v>
      </c>
      <c r="Z26" s="170">
        <v>2343</v>
      </c>
      <c r="AA26" s="170">
        <v>853</v>
      </c>
      <c r="AB26" s="170"/>
      <c r="AC26" s="170">
        <f t="shared" si="25"/>
        <v>2644</v>
      </c>
      <c r="AD26" s="170">
        <v>1737</v>
      </c>
      <c r="AE26" s="170">
        <v>907</v>
      </c>
      <c r="AF26" s="170"/>
      <c r="AG26" s="170">
        <f t="shared" si="26"/>
        <v>2831</v>
      </c>
      <c r="AH26" s="170">
        <v>1683</v>
      </c>
      <c r="AI26" s="170">
        <v>1148</v>
      </c>
      <c r="AJ26" s="170"/>
      <c r="AK26" s="170">
        <f t="shared" si="27"/>
        <v>2342</v>
      </c>
      <c r="AL26" s="170">
        <v>1889</v>
      </c>
      <c r="AM26" s="170">
        <v>453</v>
      </c>
      <c r="AN26" s="170"/>
      <c r="AO26" s="170">
        <f t="shared" si="28"/>
        <v>1839</v>
      </c>
      <c r="AP26" s="170">
        <v>1339</v>
      </c>
      <c r="AQ26" s="170">
        <v>500</v>
      </c>
      <c r="AR26" s="170"/>
      <c r="AS26" s="170">
        <v>2594</v>
      </c>
      <c r="AT26" s="199">
        <v>1667</v>
      </c>
      <c r="AU26" s="170">
        <v>927</v>
      </c>
      <c r="AV26" s="170"/>
      <c r="AW26" s="170">
        <v>4292</v>
      </c>
      <c r="AX26" s="170">
        <v>3275</v>
      </c>
      <c r="AY26" s="170">
        <v>1017</v>
      </c>
    </row>
    <row r="27" spans="2:51" ht="15" customHeight="1">
      <c r="B27" s="169" t="s">
        <v>573</v>
      </c>
      <c r="C27" s="169" t="s">
        <v>596</v>
      </c>
      <c r="D27" s="169"/>
      <c r="E27" s="170">
        <f t="shared" si="19"/>
        <v>268</v>
      </c>
      <c r="F27" s="170">
        <v>266</v>
      </c>
      <c r="G27" s="170">
        <v>2</v>
      </c>
      <c r="H27" s="170"/>
      <c r="I27" s="170">
        <f t="shared" si="20"/>
        <v>150</v>
      </c>
      <c r="J27" s="170">
        <v>141</v>
      </c>
      <c r="K27" s="170">
        <v>9</v>
      </c>
      <c r="L27" s="170"/>
      <c r="M27" s="170">
        <f t="shared" si="21"/>
        <v>149</v>
      </c>
      <c r="N27" s="170">
        <v>134</v>
      </c>
      <c r="O27" s="170">
        <v>15</v>
      </c>
      <c r="P27" s="170"/>
      <c r="Q27" s="170">
        <f t="shared" si="22"/>
        <v>193</v>
      </c>
      <c r="R27" s="170">
        <v>176</v>
      </c>
      <c r="S27" s="170">
        <v>17</v>
      </c>
      <c r="T27" s="170"/>
      <c r="U27" s="170">
        <f t="shared" si="23"/>
        <v>191</v>
      </c>
      <c r="V27" s="170">
        <v>179</v>
      </c>
      <c r="W27" s="170">
        <v>12</v>
      </c>
      <c r="X27" s="170"/>
      <c r="Y27" s="170">
        <f t="shared" si="24"/>
        <v>172</v>
      </c>
      <c r="Z27" s="170">
        <v>150</v>
      </c>
      <c r="AA27" s="170">
        <v>22</v>
      </c>
      <c r="AB27" s="170"/>
      <c r="AC27" s="170">
        <f t="shared" si="25"/>
        <v>136</v>
      </c>
      <c r="AD27" s="170">
        <v>129</v>
      </c>
      <c r="AE27" s="170">
        <v>7</v>
      </c>
      <c r="AF27" s="170"/>
      <c r="AG27" s="170">
        <f t="shared" si="26"/>
        <v>187</v>
      </c>
      <c r="AH27" s="170">
        <v>163</v>
      </c>
      <c r="AI27" s="170">
        <v>24</v>
      </c>
      <c r="AJ27" s="170"/>
      <c r="AK27" s="170">
        <f t="shared" si="27"/>
        <v>1514</v>
      </c>
      <c r="AL27" s="170">
        <v>1508</v>
      </c>
      <c r="AM27" s="170">
        <v>6</v>
      </c>
      <c r="AN27" s="170"/>
      <c r="AO27" s="170">
        <f t="shared" si="28"/>
        <v>947</v>
      </c>
      <c r="AP27" s="170">
        <v>925</v>
      </c>
      <c r="AQ27" s="170">
        <v>22</v>
      </c>
      <c r="AR27" s="170"/>
      <c r="AS27" s="170">
        <v>149</v>
      </c>
      <c r="AT27" s="199">
        <v>125</v>
      </c>
      <c r="AU27" s="170">
        <v>24</v>
      </c>
      <c r="AV27" s="170"/>
      <c r="AW27" s="170">
        <v>214</v>
      </c>
      <c r="AX27" s="170">
        <v>185</v>
      </c>
      <c r="AY27" s="170">
        <v>29</v>
      </c>
    </row>
    <row r="28" spans="2:51" ht="15" customHeight="1">
      <c r="B28" s="169" t="s">
        <v>64</v>
      </c>
      <c r="C28" s="169" t="s">
        <v>595</v>
      </c>
      <c r="D28" s="169"/>
      <c r="E28" s="170">
        <f t="shared" si="19"/>
        <v>317</v>
      </c>
      <c r="F28" s="170">
        <v>316</v>
      </c>
      <c r="G28" s="170">
        <v>1</v>
      </c>
      <c r="H28" s="170"/>
      <c r="I28" s="170">
        <f t="shared" si="20"/>
        <v>599</v>
      </c>
      <c r="J28" s="170">
        <v>598</v>
      </c>
      <c r="K28" s="170">
        <v>1</v>
      </c>
      <c r="L28" s="170"/>
      <c r="M28" s="170">
        <f t="shared" si="21"/>
        <v>770</v>
      </c>
      <c r="N28" s="170">
        <v>763</v>
      </c>
      <c r="O28" s="170">
        <v>7</v>
      </c>
      <c r="P28" s="170"/>
      <c r="Q28" s="170">
        <f t="shared" si="22"/>
        <v>1100</v>
      </c>
      <c r="R28" s="170">
        <v>1096</v>
      </c>
      <c r="S28" s="170">
        <v>4</v>
      </c>
      <c r="T28" s="170"/>
      <c r="U28" s="170">
        <f t="shared" si="23"/>
        <v>1078</v>
      </c>
      <c r="V28" s="170">
        <v>1075</v>
      </c>
      <c r="W28" s="170">
        <v>3</v>
      </c>
      <c r="X28" s="170"/>
      <c r="Y28" s="170">
        <f t="shared" si="24"/>
        <v>979</v>
      </c>
      <c r="Z28" s="170">
        <v>977</v>
      </c>
      <c r="AA28" s="170">
        <v>2</v>
      </c>
      <c r="AB28" s="170"/>
      <c r="AC28" s="170">
        <f t="shared" si="25"/>
        <v>1279</v>
      </c>
      <c r="AD28" s="170">
        <v>1277</v>
      </c>
      <c r="AE28" s="170">
        <v>2</v>
      </c>
      <c r="AF28" s="170"/>
      <c r="AG28" s="170">
        <f t="shared" si="26"/>
        <v>1302</v>
      </c>
      <c r="AH28" s="170">
        <v>1300</v>
      </c>
      <c r="AI28" s="170">
        <v>2</v>
      </c>
      <c r="AJ28" s="170"/>
      <c r="AK28" s="170">
        <f t="shared" si="27"/>
        <v>2078</v>
      </c>
      <c r="AL28" s="170">
        <v>2069</v>
      </c>
      <c r="AM28" s="170">
        <v>9</v>
      </c>
      <c r="AN28" s="170"/>
      <c r="AO28" s="170">
        <f t="shared" si="28"/>
        <v>1186</v>
      </c>
      <c r="AP28" s="170">
        <v>1183</v>
      </c>
      <c r="AQ28" s="170">
        <v>3</v>
      </c>
      <c r="AR28" s="170"/>
      <c r="AS28" s="170">
        <v>1063</v>
      </c>
      <c r="AT28" s="199">
        <v>1057</v>
      </c>
      <c r="AU28" s="170">
        <v>6</v>
      </c>
      <c r="AV28" s="170"/>
      <c r="AW28" s="170">
        <v>1540</v>
      </c>
      <c r="AX28" s="170">
        <v>1534</v>
      </c>
      <c r="AY28" s="170">
        <v>6</v>
      </c>
    </row>
    <row r="29" spans="2:51" ht="15" customHeight="1">
      <c r="B29" s="169" t="s">
        <v>71</v>
      </c>
      <c r="C29" s="169" t="s">
        <v>598</v>
      </c>
      <c r="D29" s="169"/>
      <c r="E29" s="170">
        <f t="shared" si="19"/>
        <v>14317</v>
      </c>
      <c r="F29" s="170">
        <v>12971</v>
      </c>
      <c r="G29" s="170">
        <v>1346</v>
      </c>
      <c r="H29" s="170"/>
      <c r="I29" s="170">
        <f t="shared" si="20"/>
        <v>16288</v>
      </c>
      <c r="J29" s="170">
        <v>13947</v>
      </c>
      <c r="K29" s="170">
        <v>2341</v>
      </c>
      <c r="L29" s="170"/>
      <c r="M29" s="170">
        <f t="shared" si="21"/>
        <v>19308</v>
      </c>
      <c r="N29" s="170">
        <v>16029</v>
      </c>
      <c r="O29" s="170">
        <v>3279</v>
      </c>
      <c r="P29" s="170"/>
      <c r="Q29" s="170">
        <f t="shared" si="22"/>
        <v>24650</v>
      </c>
      <c r="R29" s="170">
        <v>22090</v>
      </c>
      <c r="S29" s="170">
        <v>2560</v>
      </c>
      <c r="T29" s="170"/>
      <c r="U29" s="170">
        <f t="shared" si="23"/>
        <v>30068</v>
      </c>
      <c r="V29" s="170">
        <v>27079</v>
      </c>
      <c r="W29" s="170">
        <v>2989</v>
      </c>
      <c r="X29" s="170"/>
      <c r="Y29" s="170">
        <f t="shared" si="24"/>
        <v>29264</v>
      </c>
      <c r="Z29" s="170">
        <v>25677</v>
      </c>
      <c r="AA29" s="170">
        <v>3587</v>
      </c>
      <c r="AB29" s="170"/>
      <c r="AC29" s="170">
        <f t="shared" si="25"/>
        <v>26117</v>
      </c>
      <c r="AD29" s="170">
        <v>22478</v>
      </c>
      <c r="AE29" s="170">
        <v>3639</v>
      </c>
      <c r="AF29" s="170"/>
      <c r="AG29" s="170">
        <f t="shared" si="26"/>
        <v>25012</v>
      </c>
      <c r="AH29" s="170">
        <v>21590</v>
      </c>
      <c r="AI29" s="170">
        <v>3422</v>
      </c>
      <c r="AJ29" s="170"/>
      <c r="AK29" s="170">
        <f t="shared" si="27"/>
        <v>2638</v>
      </c>
      <c r="AL29" s="170">
        <v>1048</v>
      </c>
      <c r="AM29" s="170">
        <v>1590</v>
      </c>
      <c r="AN29" s="170"/>
      <c r="AO29" s="170">
        <f t="shared" si="28"/>
        <v>2306</v>
      </c>
      <c r="AP29" s="170">
        <v>694</v>
      </c>
      <c r="AQ29" s="170">
        <v>1612</v>
      </c>
      <c r="AR29" s="170"/>
      <c r="AS29" s="170">
        <v>20049</v>
      </c>
      <c r="AT29" s="199">
        <v>16206</v>
      </c>
      <c r="AU29" s="170">
        <v>3843</v>
      </c>
      <c r="AV29" s="170"/>
      <c r="AW29" s="170">
        <v>30716</v>
      </c>
      <c r="AX29" s="170">
        <v>28305</v>
      </c>
      <c r="AY29" s="170">
        <v>2411</v>
      </c>
    </row>
    <row r="30" spans="2:51" ht="15" customHeight="1">
      <c r="B30" s="169" t="s">
        <v>72</v>
      </c>
      <c r="C30" s="169" t="s">
        <v>599</v>
      </c>
      <c r="D30" s="169"/>
      <c r="E30" s="170">
        <f t="shared" si="19"/>
        <v>328</v>
      </c>
      <c r="F30" s="170">
        <v>323</v>
      </c>
      <c r="G30" s="170">
        <v>5</v>
      </c>
      <c r="H30" s="170"/>
      <c r="I30" s="170">
        <f t="shared" si="20"/>
        <v>297</v>
      </c>
      <c r="J30" s="170">
        <v>294</v>
      </c>
      <c r="K30" s="170">
        <v>3</v>
      </c>
      <c r="L30" s="170"/>
      <c r="M30" s="170">
        <f t="shared" si="21"/>
        <v>290</v>
      </c>
      <c r="N30" s="170">
        <v>275</v>
      </c>
      <c r="O30" s="170">
        <v>15</v>
      </c>
      <c r="P30" s="170"/>
      <c r="Q30" s="170">
        <f t="shared" si="22"/>
        <v>322</v>
      </c>
      <c r="R30" s="170">
        <v>318</v>
      </c>
      <c r="S30" s="170">
        <v>4</v>
      </c>
      <c r="T30" s="170"/>
      <c r="U30" s="170">
        <f t="shared" si="23"/>
        <v>385</v>
      </c>
      <c r="V30" s="170">
        <v>377</v>
      </c>
      <c r="W30" s="170">
        <v>8</v>
      </c>
      <c r="X30" s="170"/>
      <c r="Y30" s="170">
        <f t="shared" si="24"/>
        <v>337</v>
      </c>
      <c r="Z30" s="170">
        <v>333</v>
      </c>
      <c r="AA30" s="170">
        <v>4</v>
      </c>
      <c r="AB30" s="170"/>
      <c r="AC30" s="170">
        <f t="shared" si="25"/>
        <v>376</v>
      </c>
      <c r="AD30" s="170">
        <v>363</v>
      </c>
      <c r="AE30" s="170">
        <v>13</v>
      </c>
      <c r="AF30" s="170"/>
      <c r="AG30" s="170">
        <f t="shared" si="26"/>
        <v>344</v>
      </c>
      <c r="AH30" s="170">
        <v>339</v>
      </c>
      <c r="AI30" s="170">
        <v>5</v>
      </c>
      <c r="AJ30" s="170"/>
      <c r="AK30" s="170">
        <f t="shared" si="27"/>
        <v>1270</v>
      </c>
      <c r="AL30" s="170">
        <v>1266</v>
      </c>
      <c r="AM30" s="170">
        <v>4</v>
      </c>
      <c r="AN30" s="170"/>
      <c r="AO30" s="170">
        <f t="shared" si="28"/>
        <v>877</v>
      </c>
      <c r="AP30" s="170">
        <v>873</v>
      </c>
      <c r="AQ30" s="170">
        <v>4</v>
      </c>
      <c r="AR30" s="170"/>
      <c r="AS30" s="170">
        <v>232</v>
      </c>
      <c r="AT30" s="199">
        <v>226</v>
      </c>
      <c r="AU30" s="170">
        <v>6</v>
      </c>
      <c r="AV30" s="170"/>
      <c r="AW30" s="170">
        <v>396</v>
      </c>
      <c r="AX30" s="170">
        <v>395</v>
      </c>
      <c r="AY30" s="170">
        <v>1</v>
      </c>
    </row>
    <row r="31" spans="2:51" ht="15" customHeight="1">
      <c r="B31" s="169" t="s">
        <v>73</v>
      </c>
      <c r="C31" s="169" t="s">
        <v>600</v>
      </c>
      <c r="D31" s="169"/>
      <c r="E31" s="170">
        <f t="shared" si="19"/>
        <v>5767</v>
      </c>
      <c r="F31" s="170">
        <v>4885</v>
      </c>
      <c r="G31" s="170">
        <v>882</v>
      </c>
      <c r="H31" s="170"/>
      <c r="I31" s="170">
        <f t="shared" si="20"/>
        <v>1737</v>
      </c>
      <c r="J31" s="170">
        <v>966</v>
      </c>
      <c r="K31" s="170">
        <v>771</v>
      </c>
      <c r="L31" s="170"/>
      <c r="M31" s="170">
        <f t="shared" si="21"/>
        <v>3432</v>
      </c>
      <c r="N31" s="170">
        <v>1809</v>
      </c>
      <c r="O31" s="170">
        <v>1623</v>
      </c>
      <c r="P31" s="170"/>
      <c r="Q31" s="170">
        <f t="shared" si="22"/>
        <v>7328</v>
      </c>
      <c r="R31" s="170">
        <v>4545</v>
      </c>
      <c r="S31" s="170">
        <v>2783</v>
      </c>
      <c r="T31" s="170"/>
      <c r="U31" s="170">
        <f t="shared" si="23"/>
        <v>6837</v>
      </c>
      <c r="V31" s="170">
        <v>4015</v>
      </c>
      <c r="W31" s="170">
        <v>2822</v>
      </c>
      <c r="X31" s="170"/>
      <c r="Y31" s="170">
        <f t="shared" si="24"/>
        <v>6600</v>
      </c>
      <c r="Z31" s="170">
        <v>3802</v>
      </c>
      <c r="AA31" s="170">
        <v>2798</v>
      </c>
      <c r="AB31" s="170"/>
      <c r="AC31" s="170">
        <f t="shared" si="25"/>
        <v>6106</v>
      </c>
      <c r="AD31" s="170">
        <v>3656</v>
      </c>
      <c r="AE31" s="170">
        <v>2450</v>
      </c>
      <c r="AF31" s="170"/>
      <c r="AG31" s="170">
        <f t="shared" si="26"/>
        <v>5587</v>
      </c>
      <c r="AH31" s="170">
        <v>3479</v>
      </c>
      <c r="AI31" s="170">
        <v>2108</v>
      </c>
      <c r="AJ31" s="170"/>
      <c r="AK31" s="170">
        <f t="shared" si="27"/>
        <v>1960</v>
      </c>
      <c r="AL31" s="170">
        <v>1287</v>
      </c>
      <c r="AM31" s="170">
        <v>673</v>
      </c>
      <c r="AN31" s="170"/>
      <c r="AO31" s="170">
        <f t="shared" si="28"/>
        <v>1321</v>
      </c>
      <c r="AP31" s="170">
        <v>518</v>
      </c>
      <c r="AQ31" s="170">
        <v>803</v>
      </c>
      <c r="AR31" s="170"/>
      <c r="AS31" s="170">
        <v>2488</v>
      </c>
      <c r="AT31" s="199">
        <v>1324</v>
      </c>
      <c r="AU31" s="170">
        <v>1164</v>
      </c>
      <c r="AV31" s="170"/>
      <c r="AW31" s="170">
        <v>3475</v>
      </c>
      <c r="AX31" s="170">
        <v>2093</v>
      </c>
      <c r="AY31" s="170">
        <v>1382</v>
      </c>
    </row>
    <row r="32" spans="2:51" ht="15" customHeight="1">
      <c r="B32" s="169" t="s">
        <v>74</v>
      </c>
      <c r="C32" s="169" t="s">
        <v>601</v>
      </c>
      <c r="D32" s="169"/>
      <c r="E32" s="170">
        <f t="shared" si="19"/>
        <v>553</v>
      </c>
      <c r="F32" s="170">
        <v>445</v>
      </c>
      <c r="G32" s="170">
        <v>108</v>
      </c>
      <c r="H32" s="170"/>
      <c r="I32" s="170">
        <f t="shared" si="20"/>
        <v>884</v>
      </c>
      <c r="J32" s="170">
        <v>797</v>
      </c>
      <c r="K32" s="170">
        <v>87</v>
      </c>
      <c r="L32" s="170"/>
      <c r="M32" s="170">
        <f t="shared" si="21"/>
        <v>6094</v>
      </c>
      <c r="N32" s="170">
        <v>5922</v>
      </c>
      <c r="O32" s="170">
        <v>172</v>
      </c>
      <c r="P32" s="170"/>
      <c r="Q32" s="170">
        <f t="shared" si="22"/>
        <v>3575</v>
      </c>
      <c r="R32" s="170">
        <v>3303</v>
      </c>
      <c r="S32" s="170">
        <v>272</v>
      </c>
      <c r="T32" s="170"/>
      <c r="U32" s="170">
        <f t="shared" si="23"/>
        <v>2690</v>
      </c>
      <c r="V32" s="170">
        <v>2307</v>
      </c>
      <c r="W32" s="170">
        <v>383</v>
      </c>
      <c r="X32" s="170"/>
      <c r="Y32" s="170">
        <f t="shared" si="24"/>
        <v>2010</v>
      </c>
      <c r="Z32" s="170">
        <v>1552</v>
      </c>
      <c r="AA32" s="170">
        <v>458</v>
      </c>
      <c r="AB32" s="170"/>
      <c r="AC32" s="170">
        <f t="shared" si="25"/>
        <v>1064</v>
      </c>
      <c r="AD32" s="170">
        <v>925</v>
      </c>
      <c r="AE32" s="170">
        <v>139</v>
      </c>
      <c r="AF32" s="170"/>
      <c r="AG32" s="170">
        <f t="shared" si="26"/>
        <v>1235</v>
      </c>
      <c r="AH32" s="170">
        <v>968</v>
      </c>
      <c r="AI32" s="170">
        <v>267</v>
      </c>
      <c r="AJ32" s="170"/>
      <c r="AK32" s="170">
        <f t="shared" si="27"/>
        <v>1224</v>
      </c>
      <c r="AL32" s="170">
        <v>1054</v>
      </c>
      <c r="AM32" s="170">
        <v>170</v>
      </c>
      <c r="AN32" s="170"/>
      <c r="AO32" s="170">
        <f t="shared" si="28"/>
        <v>680</v>
      </c>
      <c r="AP32" s="170">
        <v>447</v>
      </c>
      <c r="AQ32" s="170">
        <v>233</v>
      </c>
      <c r="AR32" s="170"/>
      <c r="AS32" s="170">
        <v>1926</v>
      </c>
      <c r="AT32" s="199">
        <v>1438</v>
      </c>
      <c r="AU32" s="170">
        <v>488</v>
      </c>
      <c r="AV32" s="170"/>
      <c r="AW32" s="170">
        <v>2817</v>
      </c>
      <c r="AX32" s="170">
        <v>2259</v>
      </c>
      <c r="AY32" s="170">
        <v>558</v>
      </c>
    </row>
    <row r="33" spans="2:51" ht="15" customHeight="1">
      <c r="B33" s="169" t="s">
        <v>75</v>
      </c>
      <c r="C33" s="169" t="s">
        <v>602</v>
      </c>
      <c r="D33" s="169"/>
      <c r="E33" s="170">
        <f t="shared" si="19"/>
        <v>1177</v>
      </c>
      <c r="F33" s="170">
        <v>1156</v>
      </c>
      <c r="G33" s="170">
        <v>21</v>
      </c>
      <c r="H33" s="170"/>
      <c r="I33" s="170">
        <f t="shared" si="20"/>
        <v>1209</v>
      </c>
      <c r="J33" s="170">
        <v>1198</v>
      </c>
      <c r="K33" s="170">
        <v>11</v>
      </c>
      <c r="L33" s="170"/>
      <c r="M33" s="170">
        <f t="shared" si="21"/>
        <v>1284</v>
      </c>
      <c r="N33" s="170">
        <v>1248</v>
      </c>
      <c r="O33" s="170">
        <v>36</v>
      </c>
      <c r="P33" s="170"/>
      <c r="Q33" s="170">
        <f t="shared" si="22"/>
        <v>1944</v>
      </c>
      <c r="R33" s="170">
        <v>1910</v>
      </c>
      <c r="S33" s="170">
        <v>34</v>
      </c>
      <c r="T33" s="170"/>
      <c r="U33" s="170">
        <f t="shared" si="23"/>
        <v>2132</v>
      </c>
      <c r="V33" s="170">
        <v>2080</v>
      </c>
      <c r="W33" s="170">
        <v>52</v>
      </c>
      <c r="X33" s="170"/>
      <c r="Y33" s="170">
        <f t="shared" si="24"/>
        <v>2081</v>
      </c>
      <c r="Z33" s="170">
        <v>2059</v>
      </c>
      <c r="AA33" s="170">
        <v>22</v>
      </c>
      <c r="AB33" s="170"/>
      <c r="AC33" s="170">
        <f t="shared" si="25"/>
        <v>2157</v>
      </c>
      <c r="AD33" s="170">
        <v>2117</v>
      </c>
      <c r="AE33" s="170">
        <v>40</v>
      </c>
      <c r="AF33" s="170"/>
      <c r="AG33" s="170">
        <f t="shared" si="26"/>
        <v>2535</v>
      </c>
      <c r="AH33" s="170">
        <v>2491</v>
      </c>
      <c r="AI33" s="170">
        <v>44</v>
      </c>
      <c r="AJ33" s="170"/>
      <c r="AK33" s="170">
        <f t="shared" si="27"/>
        <v>1022</v>
      </c>
      <c r="AL33" s="170">
        <v>994</v>
      </c>
      <c r="AM33" s="170">
        <v>28</v>
      </c>
      <c r="AN33" s="170"/>
      <c r="AO33" s="170">
        <f t="shared" si="28"/>
        <v>474</v>
      </c>
      <c r="AP33" s="170">
        <v>438</v>
      </c>
      <c r="AQ33" s="170">
        <v>36</v>
      </c>
      <c r="AR33" s="170"/>
      <c r="AS33" s="170">
        <v>2202</v>
      </c>
      <c r="AT33" s="199">
        <v>2153</v>
      </c>
      <c r="AU33" s="170">
        <v>49</v>
      </c>
      <c r="AV33" s="170"/>
      <c r="AW33" s="170">
        <v>2990</v>
      </c>
      <c r="AX33" s="170">
        <v>2946</v>
      </c>
      <c r="AY33" s="170">
        <v>44</v>
      </c>
    </row>
    <row r="34" spans="2:51" ht="15" customHeight="1">
      <c r="B34" s="169" t="s">
        <v>76</v>
      </c>
      <c r="C34" s="169" t="s">
        <v>603</v>
      </c>
      <c r="D34" s="169"/>
      <c r="E34" s="170">
        <f t="shared" si="19"/>
        <v>1434</v>
      </c>
      <c r="F34" s="170">
        <v>1396</v>
      </c>
      <c r="G34" s="170">
        <v>38</v>
      </c>
      <c r="H34" s="170"/>
      <c r="I34" s="170">
        <f t="shared" si="20"/>
        <v>1296</v>
      </c>
      <c r="J34" s="170">
        <v>1267</v>
      </c>
      <c r="K34" s="170">
        <v>29</v>
      </c>
      <c r="L34" s="170"/>
      <c r="M34" s="170">
        <f t="shared" si="21"/>
        <v>1256</v>
      </c>
      <c r="N34" s="170">
        <v>1215</v>
      </c>
      <c r="O34" s="170">
        <v>41</v>
      </c>
      <c r="P34" s="170"/>
      <c r="Q34" s="170">
        <f t="shared" si="22"/>
        <v>1773</v>
      </c>
      <c r="R34" s="170">
        <v>1737</v>
      </c>
      <c r="S34" s="170">
        <v>36</v>
      </c>
      <c r="T34" s="170"/>
      <c r="U34" s="170">
        <f t="shared" si="23"/>
        <v>1837</v>
      </c>
      <c r="V34" s="170">
        <v>1814</v>
      </c>
      <c r="W34" s="170">
        <v>23</v>
      </c>
      <c r="X34" s="170"/>
      <c r="Y34" s="170">
        <f t="shared" si="24"/>
        <v>1864</v>
      </c>
      <c r="Z34" s="170">
        <v>1836</v>
      </c>
      <c r="AA34" s="170">
        <v>28</v>
      </c>
      <c r="AB34" s="170"/>
      <c r="AC34" s="170">
        <f t="shared" si="25"/>
        <v>2078</v>
      </c>
      <c r="AD34" s="170">
        <v>2030</v>
      </c>
      <c r="AE34" s="170">
        <v>48</v>
      </c>
      <c r="AF34" s="170"/>
      <c r="AG34" s="170">
        <f t="shared" si="26"/>
        <v>1991</v>
      </c>
      <c r="AH34" s="170">
        <v>1953</v>
      </c>
      <c r="AI34" s="170">
        <v>38</v>
      </c>
      <c r="AJ34" s="170"/>
      <c r="AK34" s="170">
        <f t="shared" si="27"/>
        <v>829</v>
      </c>
      <c r="AL34" s="170">
        <v>803</v>
      </c>
      <c r="AM34" s="170">
        <v>26</v>
      </c>
      <c r="AN34" s="170"/>
      <c r="AO34" s="170">
        <f t="shared" si="28"/>
        <v>342</v>
      </c>
      <c r="AP34" s="170">
        <v>277</v>
      </c>
      <c r="AQ34" s="170">
        <v>65</v>
      </c>
      <c r="AR34" s="170"/>
      <c r="AS34" s="170">
        <v>1988</v>
      </c>
      <c r="AT34" s="199">
        <v>1919</v>
      </c>
      <c r="AU34" s="170">
        <v>69</v>
      </c>
      <c r="AV34" s="170"/>
      <c r="AW34" s="170">
        <v>3066</v>
      </c>
      <c r="AX34" s="170">
        <v>2974</v>
      </c>
      <c r="AY34" s="170">
        <v>92</v>
      </c>
    </row>
    <row r="35" spans="2:51" ht="15" customHeight="1">
      <c r="B35" s="169" t="s">
        <v>574</v>
      </c>
      <c r="C35" s="169" t="s">
        <v>604</v>
      </c>
      <c r="D35" s="169"/>
      <c r="E35" s="170">
        <f t="shared" si="19"/>
        <v>5481</v>
      </c>
      <c r="F35" s="170">
        <v>5433</v>
      </c>
      <c r="G35" s="170">
        <v>48</v>
      </c>
      <c r="H35" s="170"/>
      <c r="I35" s="170">
        <f t="shared" si="20"/>
        <v>2909</v>
      </c>
      <c r="J35" s="170">
        <v>2879</v>
      </c>
      <c r="K35" s="170">
        <v>30</v>
      </c>
      <c r="L35" s="170"/>
      <c r="M35" s="170">
        <f t="shared" si="21"/>
        <v>2753</v>
      </c>
      <c r="N35" s="170">
        <v>2624</v>
      </c>
      <c r="O35" s="170">
        <v>129</v>
      </c>
      <c r="P35" s="170"/>
      <c r="Q35" s="170">
        <f t="shared" si="22"/>
        <v>2538</v>
      </c>
      <c r="R35" s="170">
        <v>2359</v>
      </c>
      <c r="S35" s="170">
        <v>179</v>
      </c>
      <c r="T35" s="170"/>
      <c r="U35" s="170">
        <f t="shared" si="23"/>
        <v>3168</v>
      </c>
      <c r="V35" s="170">
        <v>2956</v>
      </c>
      <c r="W35" s="170">
        <v>212</v>
      </c>
      <c r="X35" s="170"/>
      <c r="Y35" s="170">
        <f t="shared" si="24"/>
        <v>2750</v>
      </c>
      <c r="Z35" s="170">
        <v>2537</v>
      </c>
      <c r="AA35" s="170">
        <v>213</v>
      </c>
      <c r="AB35" s="170"/>
      <c r="AC35" s="170">
        <f t="shared" si="25"/>
        <v>3170</v>
      </c>
      <c r="AD35" s="170">
        <v>2891</v>
      </c>
      <c r="AE35" s="170">
        <v>279</v>
      </c>
      <c r="AF35" s="170"/>
      <c r="AG35" s="170">
        <f t="shared" si="26"/>
        <v>3138</v>
      </c>
      <c r="AH35" s="170">
        <v>2828</v>
      </c>
      <c r="AI35" s="170">
        <v>310</v>
      </c>
      <c r="AJ35" s="170"/>
      <c r="AK35" s="170">
        <f t="shared" si="27"/>
        <v>1022</v>
      </c>
      <c r="AL35" s="170">
        <v>870</v>
      </c>
      <c r="AM35" s="170">
        <v>152</v>
      </c>
      <c r="AN35" s="170"/>
      <c r="AO35" s="170">
        <f t="shared" si="28"/>
        <v>1001</v>
      </c>
      <c r="AP35" s="170">
        <v>805</v>
      </c>
      <c r="AQ35" s="170">
        <v>196</v>
      </c>
      <c r="AR35" s="170"/>
      <c r="AS35" s="170">
        <v>1971</v>
      </c>
      <c r="AT35" s="199">
        <v>1746</v>
      </c>
      <c r="AU35" s="170">
        <v>225</v>
      </c>
      <c r="AV35" s="170"/>
      <c r="AW35" s="170">
        <v>3088</v>
      </c>
      <c r="AX35" s="170">
        <v>2824</v>
      </c>
      <c r="AY35" s="170">
        <v>264</v>
      </c>
    </row>
    <row r="36" spans="2:51" ht="15" customHeight="1">
      <c r="B36" s="169" t="s">
        <v>79</v>
      </c>
      <c r="C36" s="169" t="s">
        <v>605</v>
      </c>
      <c r="D36" s="169"/>
      <c r="E36" s="170">
        <f t="shared" si="19"/>
        <v>22587</v>
      </c>
      <c r="F36" s="170">
        <v>19813</v>
      </c>
      <c r="G36" s="170">
        <v>2774</v>
      </c>
      <c r="H36" s="170"/>
      <c r="I36" s="170">
        <f t="shared" si="20"/>
        <v>14662</v>
      </c>
      <c r="J36" s="170">
        <v>11760</v>
      </c>
      <c r="K36" s="170">
        <v>2902</v>
      </c>
      <c r="L36" s="170"/>
      <c r="M36" s="170">
        <f t="shared" si="21"/>
        <v>20221</v>
      </c>
      <c r="N36" s="170">
        <v>16740</v>
      </c>
      <c r="O36" s="170">
        <v>3481</v>
      </c>
      <c r="P36" s="170"/>
      <c r="Q36" s="170">
        <f t="shared" si="22"/>
        <v>23150</v>
      </c>
      <c r="R36" s="170">
        <v>20320</v>
      </c>
      <c r="S36" s="170">
        <v>2830</v>
      </c>
      <c r="T36" s="170"/>
      <c r="U36" s="170">
        <f t="shared" si="23"/>
        <v>23411</v>
      </c>
      <c r="V36" s="170">
        <v>19897</v>
      </c>
      <c r="W36" s="170">
        <v>3514</v>
      </c>
      <c r="X36" s="170"/>
      <c r="Y36" s="170">
        <f t="shared" si="24"/>
        <v>18575</v>
      </c>
      <c r="Z36" s="170">
        <v>15795</v>
      </c>
      <c r="AA36" s="170">
        <v>2780</v>
      </c>
      <c r="AB36" s="170"/>
      <c r="AC36" s="170">
        <f t="shared" si="25"/>
        <v>15956</v>
      </c>
      <c r="AD36" s="170">
        <v>13582</v>
      </c>
      <c r="AE36" s="170">
        <v>2374</v>
      </c>
      <c r="AF36" s="170"/>
      <c r="AG36" s="170">
        <f t="shared" si="26"/>
        <v>21010</v>
      </c>
      <c r="AH36" s="170">
        <v>18222</v>
      </c>
      <c r="AI36" s="170">
        <v>2788</v>
      </c>
      <c r="AJ36" s="170"/>
      <c r="AK36" s="170">
        <f t="shared" si="27"/>
        <v>2804</v>
      </c>
      <c r="AL36" s="170">
        <v>876</v>
      </c>
      <c r="AM36" s="170">
        <v>1928</v>
      </c>
      <c r="AN36" s="170"/>
      <c r="AO36" s="170">
        <f t="shared" si="28"/>
        <v>4086</v>
      </c>
      <c r="AP36" s="170">
        <v>501</v>
      </c>
      <c r="AQ36" s="170">
        <v>3585</v>
      </c>
      <c r="AR36" s="170"/>
      <c r="AS36" s="170">
        <v>22918</v>
      </c>
      <c r="AT36" s="199">
        <v>18853</v>
      </c>
      <c r="AU36" s="170">
        <v>4065</v>
      </c>
      <c r="AV36" s="170"/>
      <c r="AW36" s="170">
        <v>33622</v>
      </c>
      <c r="AX36" s="170">
        <v>28893</v>
      </c>
      <c r="AY36" s="170">
        <v>4729</v>
      </c>
    </row>
    <row r="37" spans="2:51" ht="15" customHeight="1">
      <c r="B37" s="169" t="s">
        <v>78</v>
      </c>
      <c r="C37" s="169" t="s">
        <v>606</v>
      </c>
      <c r="D37" s="169"/>
      <c r="E37" s="170">
        <f t="shared" si="19"/>
        <v>1920</v>
      </c>
      <c r="F37" s="170">
        <v>1898</v>
      </c>
      <c r="G37" s="170">
        <v>22</v>
      </c>
      <c r="H37" s="170"/>
      <c r="I37" s="170">
        <f t="shared" si="20"/>
        <v>1766</v>
      </c>
      <c r="J37" s="170">
        <v>1752</v>
      </c>
      <c r="K37" s="170">
        <v>14</v>
      </c>
      <c r="L37" s="170"/>
      <c r="M37" s="170">
        <f t="shared" si="21"/>
        <v>2238</v>
      </c>
      <c r="N37" s="170">
        <v>2204</v>
      </c>
      <c r="O37" s="170">
        <v>34</v>
      </c>
      <c r="P37" s="170"/>
      <c r="Q37" s="170">
        <f t="shared" si="22"/>
        <v>3718</v>
      </c>
      <c r="R37" s="170">
        <v>3685</v>
      </c>
      <c r="S37" s="170">
        <v>33</v>
      </c>
      <c r="T37" s="170"/>
      <c r="U37" s="170">
        <f t="shared" si="23"/>
        <v>3819</v>
      </c>
      <c r="V37" s="170">
        <v>3794</v>
      </c>
      <c r="W37" s="170">
        <v>25</v>
      </c>
      <c r="X37" s="170"/>
      <c r="Y37" s="170">
        <f t="shared" si="24"/>
        <v>3409</v>
      </c>
      <c r="Z37" s="170">
        <v>3386</v>
      </c>
      <c r="AA37" s="170">
        <v>23</v>
      </c>
      <c r="AB37" s="170"/>
      <c r="AC37" s="170">
        <f t="shared" si="25"/>
        <v>3868</v>
      </c>
      <c r="AD37" s="170">
        <v>3843</v>
      </c>
      <c r="AE37" s="170">
        <v>25</v>
      </c>
      <c r="AF37" s="170"/>
      <c r="AG37" s="170">
        <f t="shared" si="26"/>
        <v>3810</v>
      </c>
      <c r="AH37" s="170">
        <v>3793</v>
      </c>
      <c r="AI37" s="170">
        <v>17</v>
      </c>
      <c r="AJ37" s="170"/>
      <c r="AK37" s="170">
        <f t="shared" si="27"/>
        <v>716</v>
      </c>
      <c r="AL37" s="170">
        <v>703</v>
      </c>
      <c r="AM37" s="170">
        <v>13</v>
      </c>
      <c r="AN37" s="170"/>
      <c r="AO37" s="170">
        <f t="shared" si="28"/>
        <v>386</v>
      </c>
      <c r="AP37" s="170">
        <v>377</v>
      </c>
      <c r="AQ37" s="170">
        <v>9</v>
      </c>
      <c r="AR37" s="170"/>
      <c r="AS37" s="170">
        <v>2597</v>
      </c>
      <c r="AT37" s="199">
        <v>2578</v>
      </c>
      <c r="AU37" s="170">
        <v>19</v>
      </c>
      <c r="AV37" s="170"/>
      <c r="AW37" s="170">
        <v>3698</v>
      </c>
      <c r="AX37" s="170">
        <v>3688</v>
      </c>
      <c r="AY37" s="170">
        <v>10</v>
      </c>
    </row>
    <row r="38" spans="2:51" ht="15" customHeight="1">
      <c r="B38" s="169" t="s">
        <v>77</v>
      </c>
      <c r="C38" s="169" t="s">
        <v>607</v>
      </c>
      <c r="D38" s="169"/>
      <c r="E38" s="170">
        <f t="shared" si="19"/>
        <v>1449</v>
      </c>
      <c r="F38" s="170">
        <v>1436</v>
      </c>
      <c r="G38" s="170">
        <v>13</v>
      </c>
      <c r="H38" s="170"/>
      <c r="I38" s="170">
        <f t="shared" si="20"/>
        <v>685</v>
      </c>
      <c r="J38" s="170">
        <v>678</v>
      </c>
      <c r="K38" s="170">
        <v>7</v>
      </c>
      <c r="L38" s="170"/>
      <c r="M38" s="170">
        <f t="shared" si="21"/>
        <v>1216</v>
      </c>
      <c r="N38" s="170">
        <v>1172</v>
      </c>
      <c r="O38" s="170">
        <v>44</v>
      </c>
      <c r="P38" s="170"/>
      <c r="Q38" s="170">
        <f t="shared" si="22"/>
        <v>1713</v>
      </c>
      <c r="R38" s="170">
        <v>1607</v>
      </c>
      <c r="S38" s="170">
        <v>106</v>
      </c>
      <c r="T38" s="170"/>
      <c r="U38" s="170">
        <f t="shared" si="23"/>
        <v>1575</v>
      </c>
      <c r="V38" s="170">
        <v>1491</v>
      </c>
      <c r="W38" s="170">
        <v>84</v>
      </c>
      <c r="X38" s="170"/>
      <c r="Y38" s="170">
        <f t="shared" si="24"/>
        <v>1069</v>
      </c>
      <c r="Z38" s="170">
        <v>962</v>
      </c>
      <c r="AA38" s="170">
        <v>107</v>
      </c>
      <c r="AB38" s="170"/>
      <c r="AC38" s="170">
        <f t="shared" si="25"/>
        <v>857</v>
      </c>
      <c r="AD38" s="170">
        <v>769</v>
      </c>
      <c r="AE38" s="170">
        <v>88</v>
      </c>
      <c r="AF38" s="170"/>
      <c r="AG38" s="170">
        <f t="shared" si="26"/>
        <v>2063</v>
      </c>
      <c r="AH38" s="170">
        <v>1946</v>
      </c>
      <c r="AI38" s="170">
        <v>117</v>
      </c>
      <c r="AJ38" s="170"/>
      <c r="AK38" s="170">
        <f t="shared" si="27"/>
        <v>701</v>
      </c>
      <c r="AL38" s="170">
        <v>657</v>
      </c>
      <c r="AM38" s="170">
        <v>44</v>
      </c>
      <c r="AN38" s="170"/>
      <c r="AO38" s="170">
        <f t="shared" si="28"/>
        <v>380</v>
      </c>
      <c r="AP38" s="170">
        <v>318</v>
      </c>
      <c r="AQ38" s="170">
        <v>62</v>
      </c>
      <c r="AR38" s="170"/>
      <c r="AS38" s="170">
        <v>848</v>
      </c>
      <c r="AT38" s="199">
        <v>680</v>
      </c>
      <c r="AU38" s="170">
        <v>168</v>
      </c>
      <c r="AV38" s="170"/>
      <c r="AW38" s="170">
        <v>1249</v>
      </c>
      <c r="AX38" s="170">
        <v>1080</v>
      </c>
      <c r="AY38" s="170">
        <v>169</v>
      </c>
    </row>
    <row r="39" spans="2:51" ht="15" customHeight="1">
      <c r="B39" s="169" t="s">
        <v>80</v>
      </c>
      <c r="C39" s="169" t="s">
        <v>608</v>
      </c>
      <c r="D39" s="169"/>
      <c r="E39" s="170">
        <f t="shared" si="19"/>
        <v>1134</v>
      </c>
      <c r="F39" s="170">
        <v>1116</v>
      </c>
      <c r="G39" s="170">
        <v>18</v>
      </c>
      <c r="H39" s="170"/>
      <c r="I39" s="170">
        <f t="shared" si="20"/>
        <v>880</v>
      </c>
      <c r="J39" s="170">
        <v>868</v>
      </c>
      <c r="K39" s="170">
        <v>12</v>
      </c>
      <c r="L39" s="170"/>
      <c r="M39" s="170">
        <f t="shared" si="21"/>
        <v>1162</v>
      </c>
      <c r="N39" s="170">
        <v>1138</v>
      </c>
      <c r="O39" s="170">
        <v>24</v>
      </c>
      <c r="P39" s="170"/>
      <c r="Q39" s="170">
        <f t="shared" si="22"/>
        <v>2299</v>
      </c>
      <c r="R39" s="170">
        <v>2282</v>
      </c>
      <c r="S39" s="170">
        <v>17</v>
      </c>
      <c r="T39" s="170"/>
      <c r="U39" s="170">
        <f t="shared" si="23"/>
        <v>2315</v>
      </c>
      <c r="V39" s="170">
        <v>2300</v>
      </c>
      <c r="W39" s="170">
        <v>15</v>
      </c>
      <c r="X39" s="170"/>
      <c r="Y39" s="170">
        <f t="shared" si="24"/>
        <v>1982</v>
      </c>
      <c r="Z39" s="170">
        <v>1966</v>
      </c>
      <c r="AA39" s="170">
        <v>16</v>
      </c>
      <c r="AB39" s="170"/>
      <c r="AC39" s="170">
        <f t="shared" si="25"/>
        <v>2267</v>
      </c>
      <c r="AD39" s="170">
        <v>2246</v>
      </c>
      <c r="AE39" s="170">
        <v>21</v>
      </c>
      <c r="AF39" s="170"/>
      <c r="AG39" s="170">
        <f t="shared" si="26"/>
        <v>2092</v>
      </c>
      <c r="AH39" s="170">
        <v>2080</v>
      </c>
      <c r="AI39" s="170">
        <v>12</v>
      </c>
      <c r="AJ39" s="170"/>
      <c r="AK39" s="170">
        <f t="shared" si="27"/>
        <v>813</v>
      </c>
      <c r="AL39" s="170">
        <v>799</v>
      </c>
      <c r="AM39" s="170">
        <v>14</v>
      </c>
      <c r="AN39" s="170"/>
      <c r="AO39" s="170">
        <f t="shared" si="28"/>
        <v>302</v>
      </c>
      <c r="AP39" s="170">
        <v>292</v>
      </c>
      <c r="AQ39" s="170">
        <v>10</v>
      </c>
      <c r="AR39" s="170"/>
      <c r="AS39" s="170">
        <v>1550</v>
      </c>
      <c r="AT39" s="199">
        <v>1534</v>
      </c>
      <c r="AU39" s="170">
        <v>16</v>
      </c>
      <c r="AV39" s="170"/>
      <c r="AW39" s="170">
        <v>2398</v>
      </c>
      <c r="AX39" s="170">
        <v>2373</v>
      </c>
      <c r="AY39" s="170">
        <v>25</v>
      </c>
    </row>
    <row r="40" spans="2:51" ht="15" customHeight="1">
      <c r="B40" s="169" t="s">
        <v>81</v>
      </c>
      <c r="C40" s="169" t="s">
        <v>609</v>
      </c>
      <c r="D40" s="169"/>
      <c r="E40" s="170">
        <f t="shared" ref="E40:E61" si="29">F40+G40</f>
        <v>969</v>
      </c>
      <c r="F40" s="170">
        <v>957</v>
      </c>
      <c r="G40" s="170">
        <v>12</v>
      </c>
      <c r="H40" s="170"/>
      <c r="I40" s="170">
        <f t="shared" ref="I40:I61" si="30">J40+K40</f>
        <v>941</v>
      </c>
      <c r="J40" s="170">
        <v>925</v>
      </c>
      <c r="K40" s="170">
        <v>16</v>
      </c>
      <c r="L40" s="170"/>
      <c r="M40" s="170">
        <f t="shared" ref="M40:M61" si="31">N40+O40</f>
        <v>1056</v>
      </c>
      <c r="N40" s="170">
        <v>1047</v>
      </c>
      <c r="O40" s="170">
        <v>9</v>
      </c>
      <c r="P40" s="170"/>
      <c r="Q40" s="170">
        <f t="shared" ref="Q40:Q61" si="32">R40+S40</f>
        <v>1417</v>
      </c>
      <c r="R40" s="170">
        <v>1400</v>
      </c>
      <c r="S40" s="170">
        <v>17</v>
      </c>
      <c r="T40" s="170"/>
      <c r="U40" s="170">
        <f t="shared" ref="U40:U61" si="33">V40+W40</f>
        <v>1556</v>
      </c>
      <c r="V40" s="170">
        <v>1545</v>
      </c>
      <c r="W40" s="170">
        <v>11</v>
      </c>
      <c r="X40" s="170"/>
      <c r="Y40" s="170">
        <f t="shared" ref="Y40:Y61" si="34">Z40+AA40</f>
        <v>1745</v>
      </c>
      <c r="Z40" s="170">
        <v>1722</v>
      </c>
      <c r="AA40" s="170">
        <v>23</v>
      </c>
      <c r="AB40" s="170"/>
      <c r="AC40" s="170">
        <f t="shared" ref="AC40:AC61" si="35">AD40+AE40</f>
        <v>1649</v>
      </c>
      <c r="AD40" s="170">
        <v>1638</v>
      </c>
      <c r="AE40" s="170">
        <v>11</v>
      </c>
      <c r="AF40" s="170"/>
      <c r="AG40" s="170">
        <f t="shared" ref="AG40:AG61" si="36">AH40+AI40</f>
        <v>1609</v>
      </c>
      <c r="AH40" s="170">
        <v>1597</v>
      </c>
      <c r="AI40" s="170">
        <v>12</v>
      </c>
      <c r="AJ40" s="170"/>
      <c r="AK40" s="170">
        <f t="shared" ref="AK40:AK61" si="37">AL40+AM40</f>
        <v>953</v>
      </c>
      <c r="AL40" s="170">
        <v>945</v>
      </c>
      <c r="AM40" s="170">
        <v>8</v>
      </c>
      <c r="AN40" s="170"/>
      <c r="AO40" s="170">
        <f t="shared" ref="AO40:AO61" si="38">AP40+AQ40</f>
        <v>266</v>
      </c>
      <c r="AP40" s="170">
        <v>256</v>
      </c>
      <c r="AQ40" s="170">
        <v>10</v>
      </c>
      <c r="AR40" s="170"/>
      <c r="AS40" s="170">
        <v>1335</v>
      </c>
      <c r="AT40" s="199">
        <v>1311</v>
      </c>
      <c r="AU40" s="170">
        <v>24</v>
      </c>
      <c r="AV40" s="170"/>
      <c r="AW40" s="170">
        <v>1826</v>
      </c>
      <c r="AX40" s="170">
        <v>1802</v>
      </c>
      <c r="AY40" s="170">
        <v>24</v>
      </c>
    </row>
    <row r="41" spans="2:51" ht="15" customHeight="1">
      <c r="B41" s="169" t="s">
        <v>575</v>
      </c>
      <c r="C41" s="169" t="s">
        <v>610</v>
      </c>
      <c r="D41" s="169"/>
      <c r="E41" s="170">
        <f t="shared" si="29"/>
        <v>1520</v>
      </c>
      <c r="F41" s="170">
        <v>1510</v>
      </c>
      <c r="G41" s="170">
        <v>10</v>
      </c>
      <c r="H41" s="170"/>
      <c r="I41" s="170">
        <f t="shared" si="30"/>
        <v>1347</v>
      </c>
      <c r="J41" s="170">
        <v>1313</v>
      </c>
      <c r="K41" s="170">
        <v>34</v>
      </c>
      <c r="L41" s="170"/>
      <c r="M41" s="170">
        <f t="shared" si="31"/>
        <v>1014</v>
      </c>
      <c r="N41" s="170">
        <v>978</v>
      </c>
      <c r="O41" s="170">
        <v>36</v>
      </c>
      <c r="P41" s="170"/>
      <c r="Q41" s="170">
        <f t="shared" si="32"/>
        <v>1678</v>
      </c>
      <c r="R41" s="170">
        <v>1599</v>
      </c>
      <c r="S41" s="170">
        <v>79</v>
      </c>
      <c r="T41" s="170"/>
      <c r="U41" s="170">
        <f t="shared" si="33"/>
        <v>1817</v>
      </c>
      <c r="V41" s="170">
        <v>1710</v>
      </c>
      <c r="W41" s="170">
        <v>107</v>
      </c>
      <c r="X41" s="170"/>
      <c r="Y41" s="170">
        <f t="shared" si="34"/>
        <v>1950</v>
      </c>
      <c r="Z41" s="170">
        <v>1838</v>
      </c>
      <c r="AA41" s="170">
        <v>112</v>
      </c>
      <c r="AB41" s="170"/>
      <c r="AC41" s="170">
        <f t="shared" si="35"/>
        <v>1749</v>
      </c>
      <c r="AD41" s="170">
        <v>1651</v>
      </c>
      <c r="AE41" s="170">
        <v>98</v>
      </c>
      <c r="AF41" s="170"/>
      <c r="AG41" s="170">
        <f t="shared" si="36"/>
        <v>1622</v>
      </c>
      <c r="AH41" s="170">
        <v>1542</v>
      </c>
      <c r="AI41" s="170">
        <v>80</v>
      </c>
      <c r="AJ41" s="170"/>
      <c r="AK41" s="170">
        <f t="shared" si="37"/>
        <v>953</v>
      </c>
      <c r="AL41" s="170">
        <v>896</v>
      </c>
      <c r="AM41" s="170">
        <v>57</v>
      </c>
      <c r="AN41" s="170"/>
      <c r="AO41" s="170">
        <f t="shared" si="38"/>
        <v>419</v>
      </c>
      <c r="AP41" s="170">
        <v>307</v>
      </c>
      <c r="AQ41" s="170">
        <v>112</v>
      </c>
      <c r="AR41" s="170"/>
      <c r="AS41" s="170">
        <v>1285</v>
      </c>
      <c r="AT41" s="199">
        <v>1194</v>
      </c>
      <c r="AU41" s="170">
        <v>91</v>
      </c>
      <c r="AV41" s="170"/>
      <c r="AW41" s="170">
        <v>968</v>
      </c>
      <c r="AX41" s="170">
        <v>950</v>
      </c>
      <c r="AY41" s="170">
        <v>18</v>
      </c>
    </row>
    <row r="42" spans="2:51" ht="15" customHeight="1">
      <c r="B42" s="169" t="s">
        <v>82</v>
      </c>
      <c r="C42" s="169" t="s">
        <v>611</v>
      </c>
      <c r="D42" s="169"/>
      <c r="E42" s="170">
        <f t="shared" si="29"/>
        <v>32770</v>
      </c>
      <c r="F42" s="170">
        <v>27294</v>
      </c>
      <c r="G42" s="170">
        <v>5476</v>
      </c>
      <c r="H42" s="170"/>
      <c r="I42" s="170">
        <f t="shared" si="30"/>
        <v>48671</v>
      </c>
      <c r="J42" s="170">
        <v>43201</v>
      </c>
      <c r="K42" s="170">
        <v>5470</v>
      </c>
      <c r="L42" s="170"/>
      <c r="M42" s="170">
        <f t="shared" si="31"/>
        <v>72879</v>
      </c>
      <c r="N42" s="170">
        <v>64279</v>
      </c>
      <c r="O42" s="170">
        <v>8600</v>
      </c>
      <c r="P42" s="170"/>
      <c r="Q42" s="170">
        <f t="shared" si="32"/>
        <v>162429</v>
      </c>
      <c r="R42" s="170">
        <v>156147</v>
      </c>
      <c r="S42" s="170">
        <v>6282</v>
      </c>
      <c r="T42" s="170"/>
      <c r="U42" s="170">
        <f t="shared" si="33"/>
        <v>188133</v>
      </c>
      <c r="V42" s="170">
        <v>179145</v>
      </c>
      <c r="W42" s="170">
        <v>8988</v>
      </c>
      <c r="X42" s="170"/>
      <c r="Y42" s="170">
        <f t="shared" si="34"/>
        <v>175293</v>
      </c>
      <c r="Z42" s="170">
        <v>168980</v>
      </c>
      <c r="AA42" s="170">
        <v>6313</v>
      </c>
      <c r="AB42" s="170"/>
      <c r="AC42" s="170">
        <f t="shared" si="35"/>
        <v>151705</v>
      </c>
      <c r="AD42" s="170">
        <v>143783</v>
      </c>
      <c r="AE42" s="170">
        <v>7922</v>
      </c>
      <c r="AF42" s="170"/>
      <c r="AG42" s="170">
        <f t="shared" si="36"/>
        <v>99217</v>
      </c>
      <c r="AH42" s="170">
        <v>92471</v>
      </c>
      <c r="AI42" s="170">
        <v>6746</v>
      </c>
      <c r="AJ42" s="170"/>
      <c r="AK42" s="170">
        <f t="shared" si="37"/>
        <v>4361</v>
      </c>
      <c r="AL42" s="170">
        <v>684</v>
      </c>
      <c r="AM42" s="170">
        <v>3677</v>
      </c>
      <c r="AN42" s="170"/>
      <c r="AO42" s="170">
        <f t="shared" si="38"/>
        <v>5439</v>
      </c>
      <c r="AP42" s="170">
        <v>449</v>
      </c>
      <c r="AQ42" s="170">
        <v>4990</v>
      </c>
      <c r="AR42" s="170"/>
      <c r="AS42" s="170">
        <v>89166</v>
      </c>
      <c r="AT42" s="199">
        <v>84557</v>
      </c>
      <c r="AU42" s="170">
        <v>4609</v>
      </c>
      <c r="AV42" s="170"/>
      <c r="AW42" s="170">
        <v>120168</v>
      </c>
      <c r="AX42" s="170">
        <v>113695</v>
      </c>
      <c r="AY42" s="170">
        <v>6473</v>
      </c>
    </row>
    <row r="43" spans="2:51" ht="15" customHeight="1">
      <c r="B43" s="169" t="s">
        <v>61</v>
      </c>
      <c r="C43" s="169" t="s">
        <v>612</v>
      </c>
      <c r="D43" s="169"/>
      <c r="E43" s="170">
        <f t="shared" si="29"/>
        <v>346</v>
      </c>
      <c r="F43" s="170">
        <v>344</v>
      </c>
      <c r="G43" s="170">
        <v>2</v>
      </c>
      <c r="H43" s="170"/>
      <c r="I43" s="170">
        <f t="shared" si="30"/>
        <v>240</v>
      </c>
      <c r="J43" s="170">
        <v>234</v>
      </c>
      <c r="K43" s="170">
        <v>6</v>
      </c>
      <c r="L43" s="170"/>
      <c r="M43" s="170">
        <f t="shared" si="31"/>
        <v>297</v>
      </c>
      <c r="N43" s="170">
        <v>275</v>
      </c>
      <c r="O43" s="170">
        <v>22</v>
      </c>
      <c r="P43" s="170"/>
      <c r="Q43" s="170">
        <f t="shared" si="32"/>
        <v>297</v>
      </c>
      <c r="R43" s="170">
        <v>285</v>
      </c>
      <c r="S43" s="170">
        <v>12</v>
      </c>
      <c r="T43" s="170"/>
      <c r="U43" s="170">
        <f t="shared" si="33"/>
        <v>328</v>
      </c>
      <c r="V43" s="170">
        <v>296</v>
      </c>
      <c r="W43" s="170">
        <v>32</v>
      </c>
      <c r="X43" s="170"/>
      <c r="Y43" s="170">
        <f t="shared" si="34"/>
        <v>308</v>
      </c>
      <c r="Z43" s="170">
        <v>281</v>
      </c>
      <c r="AA43" s="170">
        <v>27</v>
      </c>
      <c r="AB43" s="170"/>
      <c r="AC43" s="170">
        <f t="shared" si="35"/>
        <v>349</v>
      </c>
      <c r="AD43" s="170">
        <v>336</v>
      </c>
      <c r="AE43" s="170">
        <v>13</v>
      </c>
      <c r="AF43" s="170"/>
      <c r="AG43" s="170">
        <f t="shared" si="36"/>
        <v>329</v>
      </c>
      <c r="AH43" s="170">
        <v>305</v>
      </c>
      <c r="AI43" s="170">
        <v>24</v>
      </c>
      <c r="AJ43" s="170"/>
      <c r="AK43" s="170">
        <f t="shared" si="37"/>
        <v>702</v>
      </c>
      <c r="AL43" s="170">
        <v>689</v>
      </c>
      <c r="AM43" s="170">
        <v>13</v>
      </c>
      <c r="AN43" s="170"/>
      <c r="AO43" s="170">
        <f t="shared" si="38"/>
        <v>401</v>
      </c>
      <c r="AP43" s="170">
        <v>393</v>
      </c>
      <c r="AQ43" s="170">
        <v>8</v>
      </c>
      <c r="AR43" s="170"/>
      <c r="AS43" s="170">
        <v>239</v>
      </c>
      <c r="AT43" s="199">
        <v>220</v>
      </c>
      <c r="AU43" s="170">
        <v>19</v>
      </c>
      <c r="AV43" s="170"/>
      <c r="AW43" s="170">
        <v>315</v>
      </c>
      <c r="AX43" s="170">
        <v>300</v>
      </c>
      <c r="AY43" s="170">
        <v>15</v>
      </c>
    </row>
    <row r="44" spans="2:51">
      <c r="B44" s="169" t="s">
        <v>578</v>
      </c>
      <c r="C44" s="169" t="s">
        <v>615</v>
      </c>
      <c r="D44" s="169"/>
      <c r="E44" s="170">
        <f t="shared" si="29"/>
        <v>3399</v>
      </c>
      <c r="F44" s="170">
        <v>3229</v>
      </c>
      <c r="G44" s="170">
        <v>170</v>
      </c>
      <c r="H44" s="170"/>
      <c r="I44" s="170">
        <f t="shared" si="30"/>
        <v>3078</v>
      </c>
      <c r="J44" s="170">
        <v>2714</v>
      </c>
      <c r="K44" s="170">
        <v>364</v>
      </c>
      <c r="L44" s="170"/>
      <c r="M44" s="170">
        <f t="shared" si="31"/>
        <v>4417</v>
      </c>
      <c r="N44" s="170">
        <v>3314</v>
      </c>
      <c r="O44" s="170">
        <v>1103</v>
      </c>
      <c r="P44" s="170"/>
      <c r="Q44" s="170">
        <f t="shared" si="32"/>
        <v>6943</v>
      </c>
      <c r="R44" s="170">
        <v>6851</v>
      </c>
      <c r="S44" s="170">
        <v>92</v>
      </c>
      <c r="T44" s="170"/>
      <c r="U44" s="170">
        <f t="shared" si="33"/>
        <v>11509</v>
      </c>
      <c r="V44" s="170">
        <v>8003</v>
      </c>
      <c r="W44" s="170">
        <v>3506</v>
      </c>
      <c r="X44" s="170"/>
      <c r="Y44" s="170">
        <f t="shared" si="34"/>
        <v>11230</v>
      </c>
      <c r="Z44" s="170">
        <v>7929</v>
      </c>
      <c r="AA44" s="170">
        <v>3301</v>
      </c>
      <c r="AB44" s="170"/>
      <c r="AC44" s="170">
        <f t="shared" si="35"/>
        <v>12907</v>
      </c>
      <c r="AD44" s="170">
        <v>9231</v>
      </c>
      <c r="AE44" s="170">
        <v>3676</v>
      </c>
      <c r="AF44" s="170"/>
      <c r="AG44" s="170">
        <f t="shared" si="36"/>
        <v>12952</v>
      </c>
      <c r="AH44" s="170">
        <v>9185</v>
      </c>
      <c r="AI44" s="170">
        <v>3767</v>
      </c>
      <c r="AJ44" s="170"/>
      <c r="AK44" s="170">
        <f t="shared" si="37"/>
        <v>1455</v>
      </c>
      <c r="AL44" s="170">
        <v>557</v>
      </c>
      <c r="AM44" s="170">
        <v>898</v>
      </c>
      <c r="AN44" s="170"/>
      <c r="AO44" s="170">
        <f t="shared" si="38"/>
        <v>1516</v>
      </c>
      <c r="AP44" s="170">
        <v>313</v>
      </c>
      <c r="AQ44" s="170">
        <v>1203</v>
      </c>
      <c r="AR44" s="170"/>
      <c r="AS44" s="170">
        <v>8353</v>
      </c>
      <c r="AT44" s="199">
        <v>6391</v>
      </c>
      <c r="AU44" s="170">
        <v>1962</v>
      </c>
      <c r="AV44" s="170"/>
      <c r="AW44" s="170">
        <v>13516</v>
      </c>
      <c r="AX44" s="170">
        <v>11802</v>
      </c>
      <c r="AY44" s="170">
        <v>1714</v>
      </c>
    </row>
    <row r="45" spans="2:51" ht="15" customHeight="1">
      <c r="B45" s="169" t="s">
        <v>83</v>
      </c>
      <c r="C45" s="169" t="s">
        <v>616</v>
      </c>
      <c r="D45" s="169"/>
      <c r="E45" s="170">
        <f t="shared" si="29"/>
        <v>1433</v>
      </c>
      <c r="F45" s="170">
        <v>1424</v>
      </c>
      <c r="G45" s="170">
        <v>9</v>
      </c>
      <c r="H45" s="170"/>
      <c r="I45" s="170">
        <f t="shared" si="30"/>
        <v>1041</v>
      </c>
      <c r="J45" s="170">
        <v>1024</v>
      </c>
      <c r="K45" s="170">
        <v>17</v>
      </c>
      <c r="L45" s="170"/>
      <c r="M45" s="170">
        <f t="shared" si="31"/>
        <v>1825</v>
      </c>
      <c r="N45" s="170">
        <v>1701</v>
      </c>
      <c r="O45" s="170">
        <v>124</v>
      </c>
      <c r="P45" s="170"/>
      <c r="Q45" s="170">
        <f t="shared" si="32"/>
        <v>2506</v>
      </c>
      <c r="R45" s="170">
        <v>2245</v>
      </c>
      <c r="S45" s="170">
        <v>261</v>
      </c>
      <c r="T45" s="170"/>
      <c r="U45" s="170">
        <f t="shared" si="33"/>
        <v>3218</v>
      </c>
      <c r="V45" s="170">
        <v>2920</v>
      </c>
      <c r="W45" s="170">
        <v>298</v>
      </c>
      <c r="X45" s="170"/>
      <c r="Y45" s="170">
        <f t="shared" si="34"/>
        <v>2585</v>
      </c>
      <c r="Z45" s="170">
        <v>2338</v>
      </c>
      <c r="AA45" s="170">
        <v>247</v>
      </c>
      <c r="AB45" s="170"/>
      <c r="AC45" s="170">
        <f t="shared" si="35"/>
        <v>3705</v>
      </c>
      <c r="AD45" s="170">
        <v>3339</v>
      </c>
      <c r="AE45" s="170">
        <v>366</v>
      </c>
      <c r="AF45" s="170"/>
      <c r="AG45" s="170">
        <f t="shared" si="36"/>
        <v>4226</v>
      </c>
      <c r="AH45" s="170">
        <v>3787</v>
      </c>
      <c r="AI45" s="170">
        <v>439</v>
      </c>
      <c r="AJ45" s="170"/>
      <c r="AK45" s="170">
        <f t="shared" si="37"/>
        <v>543</v>
      </c>
      <c r="AL45" s="170">
        <v>384</v>
      </c>
      <c r="AM45" s="170">
        <v>159</v>
      </c>
      <c r="AN45" s="170"/>
      <c r="AO45" s="170">
        <f t="shared" si="38"/>
        <v>536</v>
      </c>
      <c r="AP45" s="170">
        <v>245</v>
      </c>
      <c r="AQ45" s="170">
        <v>291</v>
      </c>
      <c r="AR45" s="170"/>
      <c r="AS45" s="170">
        <v>3338</v>
      </c>
      <c r="AT45" s="199">
        <v>2469</v>
      </c>
      <c r="AU45" s="170">
        <v>869</v>
      </c>
      <c r="AV45" s="170"/>
      <c r="AW45" s="170">
        <v>3749</v>
      </c>
      <c r="AX45" s="170">
        <v>2870</v>
      </c>
      <c r="AY45" s="170">
        <v>879</v>
      </c>
    </row>
    <row r="46" spans="2:51" ht="15" customHeight="1">
      <c r="B46" s="171" t="s">
        <v>577</v>
      </c>
      <c r="C46" s="171" t="s">
        <v>614</v>
      </c>
      <c r="D46" s="171"/>
      <c r="E46" s="170">
        <f t="shared" si="29"/>
        <v>100</v>
      </c>
      <c r="F46" s="170">
        <v>97</v>
      </c>
      <c r="G46" s="170">
        <v>3</v>
      </c>
      <c r="H46" s="170"/>
      <c r="I46" s="170">
        <f t="shared" si="30"/>
        <v>96</v>
      </c>
      <c r="J46" s="170">
        <v>96</v>
      </c>
      <c r="K46" s="170">
        <v>0</v>
      </c>
      <c r="L46" s="170"/>
      <c r="M46" s="170">
        <f t="shared" si="31"/>
        <v>82</v>
      </c>
      <c r="N46" s="170">
        <v>78</v>
      </c>
      <c r="O46" s="170">
        <v>4</v>
      </c>
      <c r="P46" s="170"/>
      <c r="Q46" s="170">
        <f t="shared" si="32"/>
        <v>93</v>
      </c>
      <c r="R46" s="170">
        <v>90</v>
      </c>
      <c r="S46" s="170">
        <v>3</v>
      </c>
      <c r="T46" s="170"/>
      <c r="U46" s="170">
        <f t="shared" si="33"/>
        <v>76</v>
      </c>
      <c r="V46" s="170">
        <v>68</v>
      </c>
      <c r="W46" s="170">
        <v>8</v>
      </c>
      <c r="X46" s="170"/>
      <c r="Y46" s="170">
        <f t="shared" si="34"/>
        <v>79</v>
      </c>
      <c r="Z46" s="170">
        <v>72</v>
      </c>
      <c r="AA46" s="170">
        <v>7</v>
      </c>
      <c r="AB46" s="170"/>
      <c r="AC46" s="170">
        <f t="shared" si="35"/>
        <v>71</v>
      </c>
      <c r="AD46" s="170">
        <v>66</v>
      </c>
      <c r="AE46" s="170">
        <v>5</v>
      </c>
      <c r="AF46" s="170"/>
      <c r="AG46" s="170">
        <f t="shared" si="36"/>
        <v>75</v>
      </c>
      <c r="AH46" s="170">
        <v>68</v>
      </c>
      <c r="AI46" s="170">
        <v>7</v>
      </c>
      <c r="AJ46" s="170"/>
      <c r="AK46" s="170">
        <f t="shared" si="37"/>
        <v>513</v>
      </c>
      <c r="AL46" s="170">
        <v>512</v>
      </c>
      <c r="AM46" s="170">
        <v>1</v>
      </c>
      <c r="AN46" s="170"/>
      <c r="AO46" s="170">
        <f t="shared" si="38"/>
        <v>334</v>
      </c>
      <c r="AP46" s="170">
        <v>333</v>
      </c>
      <c r="AQ46" s="170">
        <v>1</v>
      </c>
      <c r="AR46" s="170"/>
      <c r="AS46" s="170">
        <v>43</v>
      </c>
      <c r="AT46" s="199">
        <v>33</v>
      </c>
      <c r="AU46" s="170">
        <v>10</v>
      </c>
      <c r="AV46" s="170"/>
      <c r="AW46" s="170">
        <v>49</v>
      </c>
      <c r="AX46" s="170">
        <v>40</v>
      </c>
      <c r="AY46" s="170">
        <v>9</v>
      </c>
    </row>
    <row r="47" spans="2:51" ht="15" customHeight="1">
      <c r="B47" s="169" t="s">
        <v>36</v>
      </c>
      <c r="C47" s="169" t="s">
        <v>617</v>
      </c>
      <c r="D47" s="169"/>
      <c r="E47" s="170">
        <f t="shared" si="29"/>
        <v>12383</v>
      </c>
      <c r="F47" s="170">
        <v>12156</v>
      </c>
      <c r="G47" s="170">
        <v>227</v>
      </c>
      <c r="H47" s="170"/>
      <c r="I47" s="170">
        <f t="shared" si="30"/>
        <v>4894</v>
      </c>
      <c r="J47" s="170">
        <v>4602</v>
      </c>
      <c r="K47" s="170">
        <v>292</v>
      </c>
      <c r="L47" s="170"/>
      <c r="M47" s="170">
        <f t="shared" si="31"/>
        <v>5356</v>
      </c>
      <c r="N47" s="170">
        <v>4786</v>
      </c>
      <c r="O47" s="170">
        <v>570</v>
      </c>
      <c r="P47" s="170"/>
      <c r="Q47" s="170">
        <f t="shared" si="32"/>
        <v>5339</v>
      </c>
      <c r="R47" s="170">
        <v>4684</v>
      </c>
      <c r="S47" s="170">
        <v>655</v>
      </c>
      <c r="T47" s="170"/>
      <c r="U47" s="170">
        <f t="shared" si="33"/>
        <v>6621</v>
      </c>
      <c r="V47" s="170">
        <v>5791</v>
      </c>
      <c r="W47" s="170">
        <v>830</v>
      </c>
      <c r="X47" s="170"/>
      <c r="Y47" s="170">
        <f t="shared" si="34"/>
        <v>6003</v>
      </c>
      <c r="Z47" s="170">
        <v>5099</v>
      </c>
      <c r="AA47" s="170">
        <v>904</v>
      </c>
      <c r="AB47" s="170"/>
      <c r="AC47" s="170">
        <f t="shared" si="35"/>
        <v>5372</v>
      </c>
      <c r="AD47" s="170">
        <v>4462</v>
      </c>
      <c r="AE47" s="170">
        <v>910</v>
      </c>
      <c r="AF47" s="170"/>
      <c r="AG47" s="170">
        <f t="shared" si="36"/>
        <v>7929</v>
      </c>
      <c r="AH47" s="170">
        <v>6863</v>
      </c>
      <c r="AI47" s="170">
        <v>1066</v>
      </c>
      <c r="AJ47" s="170"/>
      <c r="AK47" s="170">
        <f t="shared" si="37"/>
        <v>1023</v>
      </c>
      <c r="AL47" s="170">
        <v>553</v>
      </c>
      <c r="AM47" s="170">
        <v>470</v>
      </c>
      <c r="AN47" s="170"/>
      <c r="AO47" s="170">
        <f t="shared" si="38"/>
        <v>945</v>
      </c>
      <c r="AP47" s="170">
        <v>379</v>
      </c>
      <c r="AQ47" s="170">
        <v>566</v>
      </c>
      <c r="AR47" s="170"/>
      <c r="AS47" s="170">
        <v>4951</v>
      </c>
      <c r="AT47" s="199">
        <v>4159</v>
      </c>
      <c r="AU47" s="170">
        <v>792</v>
      </c>
      <c r="AV47" s="170"/>
      <c r="AW47" s="170">
        <v>7543</v>
      </c>
      <c r="AX47" s="170">
        <v>6692</v>
      </c>
      <c r="AY47" s="170">
        <v>851</v>
      </c>
    </row>
    <row r="48" spans="2:51" ht="15" customHeight="1">
      <c r="B48" s="169" t="s">
        <v>84</v>
      </c>
      <c r="C48" s="169" t="s">
        <v>618</v>
      </c>
      <c r="D48" s="169"/>
      <c r="E48" s="170">
        <f t="shared" si="29"/>
        <v>283</v>
      </c>
      <c r="F48" s="170">
        <v>279</v>
      </c>
      <c r="G48" s="170">
        <v>4</v>
      </c>
      <c r="H48" s="170"/>
      <c r="I48" s="170">
        <f t="shared" si="30"/>
        <v>195</v>
      </c>
      <c r="J48" s="170">
        <v>187</v>
      </c>
      <c r="K48" s="170">
        <v>8</v>
      </c>
      <c r="L48" s="170"/>
      <c r="M48" s="170">
        <f t="shared" si="31"/>
        <v>254</v>
      </c>
      <c r="N48" s="170">
        <v>250</v>
      </c>
      <c r="O48" s="170">
        <v>4</v>
      </c>
      <c r="P48" s="170"/>
      <c r="Q48" s="170">
        <f t="shared" si="32"/>
        <v>240</v>
      </c>
      <c r="R48" s="170">
        <v>236</v>
      </c>
      <c r="S48" s="170">
        <v>4</v>
      </c>
      <c r="T48" s="170"/>
      <c r="U48" s="170">
        <f t="shared" si="33"/>
        <v>246</v>
      </c>
      <c r="V48" s="170">
        <v>235</v>
      </c>
      <c r="W48" s="170">
        <v>11</v>
      </c>
      <c r="X48" s="170"/>
      <c r="Y48" s="170">
        <f t="shared" si="34"/>
        <v>231</v>
      </c>
      <c r="Z48" s="170">
        <v>228</v>
      </c>
      <c r="AA48" s="170">
        <v>3</v>
      </c>
      <c r="AB48" s="170"/>
      <c r="AC48" s="170">
        <f t="shared" si="35"/>
        <v>222</v>
      </c>
      <c r="AD48" s="170">
        <v>219</v>
      </c>
      <c r="AE48" s="170">
        <v>3</v>
      </c>
      <c r="AF48" s="170"/>
      <c r="AG48" s="170">
        <f t="shared" si="36"/>
        <v>203</v>
      </c>
      <c r="AH48" s="170">
        <v>200</v>
      </c>
      <c r="AI48" s="170">
        <v>3</v>
      </c>
      <c r="AJ48" s="170"/>
      <c r="AK48" s="170">
        <f t="shared" si="37"/>
        <v>429</v>
      </c>
      <c r="AL48" s="170">
        <v>428</v>
      </c>
      <c r="AM48" s="170">
        <v>1</v>
      </c>
      <c r="AN48" s="170"/>
      <c r="AO48" s="170">
        <f t="shared" si="38"/>
        <v>394</v>
      </c>
      <c r="AP48" s="170">
        <v>394</v>
      </c>
      <c r="AQ48" s="170">
        <v>0</v>
      </c>
      <c r="AR48" s="170"/>
      <c r="AS48" s="170">
        <v>150</v>
      </c>
      <c r="AT48" s="199">
        <v>142</v>
      </c>
      <c r="AU48" s="170">
        <v>8</v>
      </c>
      <c r="AV48" s="170"/>
      <c r="AW48" s="170">
        <v>221</v>
      </c>
      <c r="AX48" s="170">
        <v>220</v>
      </c>
      <c r="AY48" s="170">
        <v>1</v>
      </c>
    </row>
    <row r="49" spans="2:51" ht="15" customHeight="1">
      <c r="B49" s="169" t="s">
        <v>85</v>
      </c>
      <c r="C49" s="169" t="s">
        <v>619</v>
      </c>
      <c r="D49" s="169"/>
      <c r="E49" s="170">
        <f t="shared" si="29"/>
        <v>3235</v>
      </c>
      <c r="F49" s="170">
        <v>1750</v>
      </c>
      <c r="G49" s="170">
        <v>1485</v>
      </c>
      <c r="H49" s="170"/>
      <c r="I49" s="170">
        <f t="shared" si="30"/>
        <v>1884</v>
      </c>
      <c r="J49" s="170">
        <v>1462</v>
      </c>
      <c r="K49" s="170">
        <v>422</v>
      </c>
      <c r="L49" s="170"/>
      <c r="M49" s="170">
        <f t="shared" si="31"/>
        <v>2773</v>
      </c>
      <c r="N49" s="170">
        <v>1765</v>
      </c>
      <c r="O49" s="170">
        <v>1008</v>
      </c>
      <c r="P49" s="170"/>
      <c r="Q49" s="170">
        <f t="shared" si="32"/>
        <v>3042</v>
      </c>
      <c r="R49" s="170">
        <v>1963</v>
      </c>
      <c r="S49" s="170">
        <v>1079</v>
      </c>
      <c r="T49" s="170"/>
      <c r="U49" s="170">
        <f t="shared" si="33"/>
        <v>2941</v>
      </c>
      <c r="V49" s="170">
        <v>1761</v>
      </c>
      <c r="W49" s="170">
        <v>1180</v>
      </c>
      <c r="X49" s="170"/>
      <c r="Y49" s="170">
        <f t="shared" si="34"/>
        <v>3944</v>
      </c>
      <c r="Z49" s="170">
        <v>2419</v>
      </c>
      <c r="AA49" s="170">
        <v>1525</v>
      </c>
      <c r="AB49" s="170"/>
      <c r="AC49" s="170">
        <f t="shared" si="35"/>
        <v>2924</v>
      </c>
      <c r="AD49" s="170">
        <v>1772</v>
      </c>
      <c r="AE49" s="170">
        <v>1152</v>
      </c>
      <c r="AF49" s="170"/>
      <c r="AG49" s="170">
        <f t="shared" si="36"/>
        <v>3088</v>
      </c>
      <c r="AH49" s="170">
        <v>2095</v>
      </c>
      <c r="AI49" s="170">
        <v>993</v>
      </c>
      <c r="AJ49" s="170"/>
      <c r="AK49" s="170">
        <f t="shared" si="37"/>
        <v>729</v>
      </c>
      <c r="AL49" s="170">
        <v>409</v>
      </c>
      <c r="AM49" s="170">
        <v>320</v>
      </c>
      <c r="AN49" s="170"/>
      <c r="AO49" s="170">
        <f t="shared" si="38"/>
        <v>1914</v>
      </c>
      <c r="AP49" s="170">
        <v>433</v>
      </c>
      <c r="AQ49" s="170">
        <v>1481</v>
      </c>
      <c r="AR49" s="170"/>
      <c r="AS49" s="170">
        <v>4797</v>
      </c>
      <c r="AT49" s="199">
        <v>3096</v>
      </c>
      <c r="AU49" s="170">
        <v>1701</v>
      </c>
      <c r="AV49" s="170"/>
      <c r="AW49" s="170">
        <v>6270</v>
      </c>
      <c r="AX49" s="170">
        <v>4925</v>
      </c>
      <c r="AY49" s="170">
        <v>1345</v>
      </c>
    </row>
    <row r="50" spans="2:51" ht="15" customHeight="1">
      <c r="B50" s="169" t="s">
        <v>37</v>
      </c>
      <c r="C50" s="169" t="s">
        <v>620</v>
      </c>
      <c r="D50" s="169"/>
      <c r="E50" s="170">
        <f t="shared" si="29"/>
        <v>1778</v>
      </c>
      <c r="F50" s="170">
        <v>995</v>
      </c>
      <c r="G50" s="170">
        <v>783</v>
      </c>
      <c r="H50" s="170"/>
      <c r="I50" s="170">
        <f t="shared" si="30"/>
        <v>432</v>
      </c>
      <c r="J50" s="170">
        <v>219</v>
      </c>
      <c r="K50" s="170">
        <v>213</v>
      </c>
      <c r="L50" s="170"/>
      <c r="M50" s="170">
        <f t="shared" si="31"/>
        <v>867</v>
      </c>
      <c r="N50" s="170">
        <v>177</v>
      </c>
      <c r="O50" s="170">
        <v>690</v>
      </c>
      <c r="P50" s="170"/>
      <c r="Q50" s="170">
        <f t="shared" si="32"/>
        <v>1409</v>
      </c>
      <c r="R50" s="170">
        <v>331</v>
      </c>
      <c r="S50" s="170">
        <v>1078</v>
      </c>
      <c r="T50" s="170"/>
      <c r="U50" s="170">
        <f t="shared" si="33"/>
        <v>2248</v>
      </c>
      <c r="V50" s="170">
        <v>451</v>
      </c>
      <c r="W50" s="170">
        <v>1797</v>
      </c>
      <c r="X50" s="170"/>
      <c r="Y50" s="170">
        <f t="shared" si="34"/>
        <v>2067</v>
      </c>
      <c r="Z50" s="170">
        <v>276</v>
      </c>
      <c r="AA50" s="170">
        <v>1791</v>
      </c>
      <c r="AB50" s="170"/>
      <c r="AC50" s="170">
        <f t="shared" si="35"/>
        <v>753</v>
      </c>
      <c r="AD50" s="170">
        <v>207</v>
      </c>
      <c r="AE50" s="170">
        <v>546</v>
      </c>
      <c r="AF50" s="170"/>
      <c r="AG50" s="170">
        <f t="shared" si="36"/>
        <v>632</v>
      </c>
      <c r="AH50" s="170">
        <v>168</v>
      </c>
      <c r="AI50" s="170">
        <v>464</v>
      </c>
      <c r="AJ50" s="170"/>
      <c r="AK50" s="170">
        <f t="shared" si="37"/>
        <v>1497</v>
      </c>
      <c r="AL50" s="170">
        <v>527</v>
      </c>
      <c r="AM50" s="170">
        <v>970</v>
      </c>
      <c r="AN50" s="170"/>
      <c r="AO50" s="170">
        <f t="shared" si="38"/>
        <v>961</v>
      </c>
      <c r="AP50" s="170">
        <v>237</v>
      </c>
      <c r="AQ50" s="170">
        <v>724</v>
      </c>
      <c r="AR50" s="170"/>
      <c r="AS50" s="170">
        <v>955</v>
      </c>
      <c r="AT50" s="199">
        <v>209</v>
      </c>
      <c r="AU50" s="170">
        <v>746</v>
      </c>
      <c r="AV50" s="170"/>
      <c r="AW50" s="170">
        <v>1300</v>
      </c>
      <c r="AX50" s="170">
        <v>463</v>
      </c>
      <c r="AY50" s="170">
        <v>837</v>
      </c>
    </row>
    <row r="51" spans="2:51" ht="15" customHeight="1">
      <c r="B51" s="169" t="s">
        <v>88</v>
      </c>
      <c r="C51" s="169" t="s">
        <v>621</v>
      </c>
      <c r="D51" s="169"/>
      <c r="E51" s="170">
        <f t="shared" si="29"/>
        <v>458</v>
      </c>
      <c r="F51" s="170">
        <v>455</v>
      </c>
      <c r="G51" s="170">
        <v>3</v>
      </c>
      <c r="H51" s="170"/>
      <c r="I51" s="170">
        <f t="shared" si="30"/>
        <v>451</v>
      </c>
      <c r="J51" s="170">
        <v>446</v>
      </c>
      <c r="K51" s="170">
        <v>5</v>
      </c>
      <c r="L51" s="170"/>
      <c r="M51" s="170">
        <f t="shared" si="31"/>
        <v>528</v>
      </c>
      <c r="N51" s="170">
        <v>518</v>
      </c>
      <c r="O51" s="170">
        <v>10</v>
      </c>
      <c r="P51" s="170"/>
      <c r="Q51" s="170">
        <f t="shared" si="32"/>
        <v>515</v>
      </c>
      <c r="R51" s="170">
        <v>511</v>
      </c>
      <c r="S51" s="170">
        <v>4</v>
      </c>
      <c r="T51" s="170"/>
      <c r="U51" s="170">
        <f t="shared" si="33"/>
        <v>639</v>
      </c>
      <c r="V51" s="170">
        <v>631</v>
      </c>
      <c r="W51" s="170">
        <v>8</v>
      </c>
      <c r="X51" s="170"/>
      <c r="Y51" s="170">
        <f t="shared" si="34"/>
        <v>681</v>
      </c>
      <c r="Z51" s="170">
        <v>677</v>
      </c>
      <c r="AA51" s="170">
        <v>4</v>
      </c>
      <c r="AB51" s="170"/>
      <c r="AC51" s="170">
        <f t="shared" si="35"/>
        <v>734</v>
      </c>
      <c r="AD51" s="170">
        <v>723</v>
      </c>
      <c r="AE51" s="170">
        <v>11</v>
      </c>
      <c r="AF51" s="170"/>
      <c r="AG51" s="170">
        <f t="shared" si="36"/>
        <v>721</v>
      </c>
      <c r="AH51" s="170">
        <v>719</v>
      </c>
      <c r="AI51" s="170">
        <v>2</v>
      </c>
      <c r="AJ51" s="170"/>
      <c r="AK51" s="170">
        <f t="shared" si="37"/>
        <v>531</v>
      </c>
      <c r="AL51" s="170">
        <v>529</v>
      </c>
      <c r="AM51" s="170">
        <v>2</v>
      </c>
      <c r="AN51" s="170"/>
      <c r="AO51" s="170">
        <f t="shared" si="38"/>
        <v>587</v>
      </c>
      <c r="AP51" s="170">
        <v>585</v>
      </c>
      <c r="AQ51" s="170">
        <v>2</v>
      </c>
      <c r="AR51" s="170"/>
      <c r="AS51" s="170">
        <v>682</v>
      </c>
      <c r="AT51" s="199">
        <v>671</v>
      </c>
      <c r="AU51" s="170">
        <v>11</v>
      </c>
      <c r="AV51" s="170"/>
      <c r="AW51" s="170">
        <v>1026</v>
      </c>
      <c r="AX51" s="170">
        <v>1021</v>
      </c>
      <c r="AY51" s="170">
        <v>5</v>
      </c>
    </row>
    <row r="52" spans="2:51" ht="15" customHeight="1">
      <c r="B52" s="169" t="s">
        <v>86</v>
      </c>
      <c r="C52" s="169" t="s">
        <v>622</v>
      </c>
      <c r="D52" s="169"/>
      <c r="E52" s="170">
        <f t="shared" si="29"/>
        <v>72689</v>
      </c>
      <c r="F52" s="170">
        <v>71605</v>
      </c>
      <c r="G52" s="170">
        <v>1084</v>
      </c>
      <c r="H52" s="170"/>
      <c r="I52" s="170">
        <f t="shared" si="30"/>
        <v>61734</v>
      </c>
      <c r="J52" s="170">
        <v>61063</v>
      </c>
      <c r="K52" s="170">
        <v>671</v>
      </c>
      <c r="L52" s="170"/>
      <c r="M52" s="170">
        <f t="shared" si="31"/>
        <v>51796</v>
      </c>
      <c r="N52" s="170">
        <v>51052</v>
      </c>
      <c r="O52" s="170">
        <v>744</v>
      </c>
      <c r="P52" s="170"/>
      <c r="Q52" s="170">
        <f t="shared" si="32"/>
        <v>62770</v>
      </c>
      <c r="R52" s="170">
        <v>61997</v>
      </c>
      <c r="S52" s="170">
        <v>773</v>
      </c>
      <c r="T52" s="170"/>
      <c r="U52" s="170">
        <f t="shared" si="33"/>
        <v>62060</v>
      </c>
      <c r="V52" s="170">
        <v>61273</v>
      </c>
      <c r="W52" s="170">
        <v>787</v>
      </c>
      <c r="X52" s="170"/>
      <c r="Y52" s="170">
        <f t="shared" si="34"/>
        <v>62630</v>
      </c>
      <c r="Z52" s="170">
        <v>61839</v>
      </c>
      <c r="AA52" s="170">
        <v>791</v>
      </c>
      <c r="AB52" s="170"/>
      <c r="AC52" s="170">
        <f t="shared" si="35"/>
        <v>69802</v>
      </c>
      <c r="AD52" s="170">
        <v>68950</v>
      </c>
      <c r="AE52" s="170">
        <v>852</v>
      </c>
      <c r="AF52" s="170"/>
      <c r="AG52" s="170">
        <f t="shared" si="36"/>
        <v>67214</v>
      </c>
      <c r="AH52" s="170">
        <v>66331</v>
      </c>
      <c r="AI52" s="170">
        <v>883</v>
      </c>
      <c r="AJ52" s="170"/>
      <c r="AK52" s="170">
        <f t="shared" si="37"/>
        <v>747</v>
      </c>
      <c r="AL52" s="170">
        <v>206</v>
      </c>
      <c r="AM52" s="170">
        <v>541</v>
      </c>
      <c r="AN52" s="170"/>
      <c r="AO52" s="170">
        <f t="shared" si="38"/>
        <v>750</v>
      </c>
      <c r="AP52" s="170">
        <v>151</v>
      </c>
      <c r="AQ52" s="170">
        <v>599</v>
      </c>
      <c r="AR52" s="170"/>
      <c r="AS52" s="170">
        <v>50985</v>
      </c>
      <c r="AT52" s="199">
        <v>49733</v>
      </c>
      <c r="AU52" s="170">
        <v>1252</v>
      </c>
      <c r="AV52" s="170"/>
      <c r="AW52" s="170">
        <v>81864</v>
      </c>
      <c r="AX52" s="170">
        <v>80841</v>
      </c>
      <c r="AY52" s="170">
        <v>1023</v>
      </c>
    </row>
    <row r="53" spans="2:51" ht="15" customHeight="1">
      <c r="B53" s="169" t="s">
        <v>87</v>
      </c>
      <c r="C53" s="169" t="s">
        <v>623</v>
      </c>
      <c r="D53" s="169"/>
      <c r="E53" s="170">
        <f t="shared" si="29"/>
        <v>5887</v>
      </c>
      <c r="F53" s="170">
        <v>4598</v>
      </c>
      <c r="G53" s="170">
        <v>1289</v>
      </c>
      <c r="H53" s="170"/>
      <c r="I53" s="170">
        <f t="shared" si="30"/>
        <v>2202</v>
      </c>
      <c r="J53" s="170">
        <v>1604</v>
      </c>
      <c r="K53" s="170">
        <v>598</v>
      </c>
      <c r="L53" s="170"/>
      <c r="M53" s="170">
        <f t="shared" si="31"/>
        <v>4434</v>
      </c>
      <c r="N53" s="170">
        <v>3217</v>
      </c>
      <c r="O53" s="170">
        <v>1217</v>
      </c>
      <c r="P53" s="170"/>
      <c r="Q53" s="170">
        <f t="shared" si="32"/>
        <v>6722</v>
      </c>
      <c r="R53" s="170">
        <v>5080</v>
      </c>
      <c r="S53" s="170">
        <v>1642</v>
      </c>
      <c r="T53" s="170"/>
      <c r="U53" s="170">
        <f t="shared" si="33"/>
        <v>9585</v>
      </c>
      <c r="V53" s="170">
        <v>6979</v>
      </c>
      <c r="W53" s="170">
        <v>2606</v>
      </c>
      <c r="X53" s="170"/>
      <c r="Y53" s="170">
        <f t="shared" si="34"/>
        <v>6080</v>
      </c>
      <c r="Z53" s="170">
        <v>4239</v>
      </c>
      <c r="AA53" s="170">
        <v>1841</v>
      </c>
      <c r="AB53" s="170"/>
      <c r="AC53" s="170">
        <f t="shared" si="35"/>
        <v>7701</v>
      </c>
      <c r="AD53" s="170">
        <v>5116</v>
      </c>
      <c r="AE53" s="170">
        <v>2585</v>
      </c>
      <c r="AF53" s="170"/>
      <c r="AG53" s="170">
        <f t="shared" si="36"/>
        <v>6791</v>
      </c>
      <c r="AH53" s="170">
        <v>4589</v>
      </c>
      <c r="AI53" s="170">
        <v>2202</v>
      </c>
      <c r="AJ53" s="170"/>
      <c r="AK53" s="170">
        <f t="shared" si="37"/>
        <v>926</v>
      </c>
      <c r="AL53" s="170">
        <v>250</v>
      </c>
      <c r="AM53" s="170">
        <v>676</v>
      </c>
      <c r="AN53" s="170"/>
      <c r="AO53" s="170">
        <f t="shared" si="38"/>
        <v>1054</v>
      </c>
      <c r="AP53" s="170">
        <v>271</v>
      </c>
      <c r="AQ53" s="170">
        <v>783</v>
      </c>
      <c r="AR53" s="170"/>
      <c r="AS53" s="170">
        <v>5167</v>
      </c>
      <c r="AT53" s="199">
        <v>3083</v>
      </c>
      <c r="AU53" s="170">
        <v>2084</v>
      </c>
      <c r="AV53" s="170"/>
      <c r="AW53" s="170">
        <v>7384</v>
      </c>
      <c r="AX53" s="170">
        <v>4506</v>
      </c>
      <c r="AY53" s="170">
        <v>2878</v>
      </c>
    </row>
    <row r="54" spans="2:51" ht="15" customHeight="1">
      <c r="B54" s="171" t="s">
        <v>226</v>
      </c>
      <c r="C54" s="171" t="s">
        <v>624</v>
      </c>
      <c r="D54" s="171"/>
      <c r="E54" s="170">
        <f t="shared" si="29"/>
        <v>0</v>
      </c>
      <c r="F54" s="170">
        <v>0</v>
      </c>
      <c r="G54" s="170">
        <v>0</v>
      </c>
      <c r="H54" s="170"/>
      <c r="I54" s="170">
        <f t="shared" si="30"/>
        <v>0</v>
      </c>
      <c r="J54" s="170">
        <v>0</v>
      </c>
      <c r="K54" s="170">
        <v>0</v>
      </c>
      <c r="L54" s="170"/>
      <c r="M54" s="170">
        <f t="shared" si="31"/>
        <v>0</v>
      </c>
      <c r="N54" s="170">
        <v>0</v>
      </c>
      <c r="O54" s="170">
        <v>0</v>
      </c>
      <c r="P54" s="170"/>
      <c r="Q54" s="170">
        <f t="shared" si="32"/>
        <v>677</v>
      </c>
      <c r="R54" s="170">
        <v>603</v>
      </c>
      <c r="S54" s="170">
        <v>74</v>
      </c>
      <c r="T54" s="170"/>
      <c r="U54" s="170">
        <f t="shared" si="33"/>
        <v>641</v>
      </c>
      <c r="V54" s="170">
        <v>543</v>
      </c>
      <c r="W54" s="170">
        <v>98</v>
      </c>
      <c r="X54" s="170"/>
      <c r="Y54" s="170">
        <f t="shared" si="34"/>
        <v>665</v>
      </c>
      <c r="Z54" s="170">
        <v>545</v>
      </c>
      <c r="AA54" s="170">
        <v>120</v>
      </c>
      <c r="AB54" s="170"/>
      <c r="AC54" s="170">
        <f t="shared" si="35"/>
        <v>814</v>
      </c>
      <c r="AD54" s="170">
        <v>693</v>
      </c>
      <c r="AE54" s="170">
        <v>121</v>
      </c>
      <c r="AF54" s="170"/>
      <c r="AG54" s="170">
        <f t="shared" si="36"/>
        <v>791</v>
      </c>
      <c r="AH54" s="170">
        <v>677</v>
      </c>
      <c r="AI54" s="170">
        <v>114</v>
      </c>
      <c r="AJ54" s="170"/>
      <c r="AK54" s="170">
        <f t="shared" si="37"/>
        <v>160</v>
      </c>
      <c r="AL54" s="170">
        <v>107</v>
      </c>
      <c r="AM54" s="170">
        <v>53</v>
      </c>
      <c r="AN54" s="170"/>
      <c r="AO54" s="170">
        <f t="shared" si="38"/>
        <v>100</v>
      </c>
      <c r="AP54" s="170">
        <v>59</v>
      </c>
      <c r="AQ54" s="170">
        <v>41</v>
      </c>
      <c r="AR54" s="170"/>
      <c r="AS54" s="170">
        <v>648</v>
      </c>
      <c r="AT54" s="199">
        <v>579</v>
      </c>
      <c r="AU54" s="170">
        <v>69</v>
      </c>
      <c r="AV54" s="170"/>
      <c r="AW54" s="170">
        <v>876</v>
      </c>
      <c r="AX54" s="170">
        <v>833</v>
      </c>
      <c r="AY54" s="170">
        <v>43</v>
      </c>
    </row>
    <row r="55" spans="2:51" ht="15" customHeight="1">
      <c r="B55" s="169" t="s">
        <v>38</v>
      </c>
      <c r="C55" s="169" t="s">
        <v>625</v>
      </c>
      <c r="D55" s="169"/>
      <c r="E55" s="170">
        <f t="shared" si="29"/>
        <v>6028</v>
      </c>
      <c r="F55" s="170">
        <v>5719</v>
      </c>
      <c r="G55" s="170">
        <v>309</v>
      </c>
      <c r="H55" s="170"/>
      <c r="I55" s="170">
        <f t="shared" si="30"/>
        <v>4526</v>
      </c>
      <c r="J55" s="170">
        <v>4264</v>
      </c>
      <c r="K55" s="170">
        <v>262</v>
      </c>
      <c r="L55" s="170"/>
      <c r="M55" s="170">
        <f t="shared" si="31"/>
        <v>6249</v>
      </c>
      <c r="N55" s="170">
        <v>5959</v>
      </c>
      <c r="O55" s="170">
        <v>290</v>
      </c>
      <c r="P55" s="170"/>
      <c r="Q55" s="170">
        <f t="shared" si="32"/>
        <v>8313</v>
      </c>
      <c r="R55" s="170">
        <v>8061</v>
      </c>
      <c r="S55" s="170">
        <v>252</v>
      </c>
      <c r="T55" s="170"/>
      <c r="U55" s="170">
        <f t="shared" si="33"/>
        <v>7016</v>
      </c>
      <c r="V55" s="170">
        <v>6737</v>
      </c>
      <c r="W55" s="170">
        <v>279</v>
      </c>
      <c r="X55" s="170"/>
      <c r="Y55" s="170">
        <f t="shared" si="34"/>
        <v>6664</v>
      </c>
      <c r="Z55" s="170">
        <v>6387</v>
      </c>
      <c r="AA55" s="170">
        <v>277</v>
      </c>
      <c r="AB55" s="170"/>
      <c r="AC55" s="170">
        <f t="shared" si="35"/>
        <v>6957</v>
      </c>
      <c r="AD55" s="170">
        <v>6666</v>
      </c>
      <c r="AE55" s="170">
        <v>291</v>
      </c>
      <c r="AF55" s="170"/>
      <c r="AG55" s="170">
        <f t="shared" si="36"/>
        <v>6818</v>
      </c>
      <c r="AH55" s="170">
        <v>6542</v>
      </c>
      <c r="AI55" s="170">
        <v>276</v>
      </c>
      <c r="AJ55" s="170"/>
      <c r="AK55" s="170">
        <f t="shared" si="37"/>
        <v>218</v>
      </c>
      <c r="AL55" s="170">
        <v>110</v>
      </c>
      <c r="AM55" s="170">
        <v>108</v>
      </c>
      <c r="AN55" s="170"/>
      <c r="AO55" s="170">
        <f t="shared" si="38"/>
        <v>426</v>
      </c>
      <c r="AP55" s="170">
        <v>125</v>
      </c>
      <c r="AQ55" s="170">
        <v>301</v>
      </c>
      <c r="AR55" s="170"/>
      <c r="AS55" s="170">
        <v>6563</v>
      </c>
      <c r="AT55" s="199">
        <v>6323</v>
      </c>
      <c r="AU55" s="170">
        <v>240</v>
      </c>
      <c r="AV55" s="170"/>
      <c r="AW55" s="170">
        <v>8502</v>
      </c>
      <c r="AX55" s="170">
        <v>8170</v>
      </c>
      <c r="AY55" s="170">
        <v>332</v>
      </c>
    </row>
    <row r="56" spans="2:51" ht="15" customHeight="1">
      <c r="B56" s="169" t="s">
        <v>89</v>
      </c>
      <c r="C56" s="169" t="s">
        <v>626</v>
      </c>
      <c r="D56" s="169"/>
      <c r="E56" s="170">
        <f t="shared" si="29"/>
        <v>1913</v>
      </c>
      <c r="F56" s="170">
        <v>1559</v>
      </c>
      <c r="G56" s="170">
        <v>354</v>
      </c>
      <c r="H56" s="170"/>
      <c r="I56" s="170">
        <f t="shared" si="30"/>
        <v>2383</v>
      </c>
      <c r="J56" s="170">
        <v>1229</v>
      </c>
      <c r="K56" s="170">
        <v>1154</v>
      </c>
      <c r="L56" s="170"/>
      <c r="M56" s="170">
        <f t="shared" si="31"/>
        <v>2232</v>
      </c>
      <c r="N56" s="170">
        <v>1253</v>
      </c>
      <c r="O56" s="170">
        <v>979</v>
      </c>
      <c r="P56" s="170"/>
      <c r="Q56" s="170">
        <f t="shared" si="32"/>
        <v>3237</v>
      </c>
      <c r="R56" s="170">
        <v>1983</v>
      </c>
      <c r="S56" s="170">
        <v>1254</v>
      </c>
      <c r="T56" s="170"/>
      <c r="U56" s="170">
        <f t="shared" si="33"/>
        <v>3677</v>
      </c>
      <c r="V56" s="170">
        <v>2122</v>
      </c>
      <c r="W56" s="170">
        <v>1555</v>
      </c>
      <c r="X56" s="170"/>
      <c r="Y56" s="170">
        <f t="shared" si="34"/>
        <v>3176</v>
      </c>
      <c r="Z56" s="170">
        <v>2073</v>
      </c>
      <c r="AA56" s="170">
        <v>1103</v>
      </c>
      <c r="AB56" s="170"/>
      <c r="AC56" s="170">
        <f t="shared" si="35"/>
        <v>3266</v>
      </c>
      <c r="AD56" s="170">
        <v>1855</v>
      </c>
      <c r="AE56" s="170">
        <v>1411</v>
      </c>
      <c r="AF56" s="170"/>
      <c r="AG56" s="170">
        <f t="shared" si="36"/>
        <v>3579</v>
      </c>
      <c r="AH56" s="170">
        <v>2171</v>
      </c>
      <c r="AI56" s="170">
        <v>1408</v>
      </c>
      <c r="AJ56" s="170"/>
      <c r="AK56" s="170">
        <f t="shared" si="37"/>
        <v>918</v>
      </c>
      <c r="AL56" s="170">
        <v>123</v>
      </c>
      <c r="AM56" s="170">
        <v>795</v>
      </c>
      <c r="AN56" s="170"/>
      <c r="AO56" s="170">
        <f t="shared" si="38"/>
        <v>1067</v>
      </c>
      <c r="AP56" s="170">
        <v>78</v>
      </c>
      <c r="AQ56" s="170">
        <v>989</v>
      </c>
      <c r="AR56" s="170"/>
      <c r="AS56" s="170">
        <v>3345</v>
      </c>
      <c r="AT56" s="199">
        <v>1517</v>
      </c>
      <c r="AU56" s="170">
        <v>1828</v>
      </c>
      <c r="AV56" s="170"/>
      <c r="AW56" s="170">
        <v>4839</v>
      </c>
      <c r="AX56" s="170">
        <v>3025</v>
      </c>
      <c r="AY56" s="170">
        <v>1814</v>
      </c>
    </row>
    <row r="57" spans="2:51" ht="15" customHeight="1">
      <c r="B57" s="169" t="s">
        <v>90</v>
      </c>
      <c r="C57" s="169" t="s">
        <v>3</v>
      </c>
      <c r="D57" s="169"/>
      <c r="E57" s="170">
        <f t="shared" si="29"/>
        <v>12037</v>
      </c>
      <c r="F57" s="170">
        <v>11905</v>
      </c>
      <c r="G57" s="170">
        <v>132</v>
      </c>
      <c r="H57" s="170"/>
      <c r="I57" s="170">
        <f t="shared" si="30"/>
        <v>3344</v>
      </c>
      <c r="J57" s="170">
        <v>3226</v>
      </c>
      <c r="K57" s="170">
        <v>118</v>
      </c>
      <c r="L57" s="170"/>
      <c r="M57" s="170">
        <f t="shared" si="31"/>
        <v>5048</v>
      </c>
      <c r="N57" s="170">
        <v>4834</v>
      </c>
      <c r="O57" s="170">
        <v>214</v>
      </c>
      <c r="P57" s="170"/>
      <c r="Q57" s="170">
        <f t="shared" si="32"/>
        <v>7882</v>
      </c>
      <c r="R57" s="170">
        <v>7596</v>
      </c>
      <c r="S57" s="170">
        <v>286</v>
      </c>
      <c r="T57" s="170"/>
      <c r="U57" s="170">
        <f t="shared" si="33"/>
        <v>9580</v>
      </c>
      <c r="V57" s="170">
        <v>9228</v>
      </c>
      <c r="W57" s="170">
        <v>352</v>
      </c>
      <c r="X57" s="170"/>
      <c r="Y57" s="170">
        <f t="shared" si="34"/>
        <v>8969</v>
      </c>
      <c r="Z57" s="170">
        <v>8705</v>
      </c>
      <c r="AA57" s="170">
        <v>264</v>
      </c>
      <c r="AB57" s="170"/>
      <c r="AC57" s="170">
        <f t="shared" si="35"/>
        <v>7485</v>
      </c>
      <c r="AD57" s="170">
        <v>7239</v>
      </c>
      <c r="AE57" s="170">
        <v>246</v>
      </c>
      <c r="AF57" s="170"/>
      <c r="AG57" s="170">
        <f t="shared" si="36"/>
        <v>7785</v>
      </c>
      <c r="AH57" s="170">
        <v>7552</v>
      </c>
      <c r="AI57" s="170">
        <v>233</v>
      </c>
      <c r="AJ57" s="170"/>
      <c r="AK57" s="170">
        <f t="shared" si="37"/>
        <v>266</v>
      </c>
      <c r="AL57" s="170">
        <v>60</v>
      </c>
      <c r="AM57" s="170">
        <v>206</v>
      </c>
      <c r="AN57" s="170"/>
      <c r="AO57" s="170">
        <f t="shared" si="38"/>
        <v>346</v>
      </c>
      <c r="AP57" s="170">
        <v>48</v>
      </c>
      <c r="AQ57" s="170">
        <v>298</v>
      </c>
      <c r="AR57" s="170"/>
      <c r="AS57" s="170">
        <v>6628</v>
      </c>
      <c r="AT57" s="199">
        <v>6343</v>
      </c>
      <c r="AU57" s="170">
        <v>285</v>
      </c>
      <c r="AV57" s="170"/>
      <c r="AW57" s="170">
        <v>9567</v>
      </c>
      <c r="AX57" s="170">
        <v>9261</v>
      </c>
      <c r="AY57" s="170">
        <v>306</v>
      </c>
    </row>
    <row r="58" spans="2:51" ht="15" customHeight="1">
      <c r="B58" s="169" t="s">
        <v>91</v>
      </c>
      <c r="C58" s="169" t="s">
        <v>627</v>
      </c>
      <c r="D58" s="169"/>
      <c r="E58" s="170">
        <f t="shared" si="29"/>
        <v>4858</v>
      </c>
      <c r="F58" s="170">
        <v>4627</v>
      </c>
      <c r="G58" s="170">
        <v>231</v>
      </c>
      <c r="H58" s="170"/>
      <c r="I58" s="170">
        <f t="shared" si="30"/>
        <v>4234</v>
      </c>
      <c r="J58" s="170">
        <v>3974</v>
      </c>
      <c r="K58" s="170">
        <v>260</v>
      </c>
      <c r="L58" s="170"/>
      <c r="M58" s="170">
        <f t="shared" si="31"/>
        <v>5047</v>
      </c>
      <c r="N58" s="170">
        <v>4644</v>
      </c>
      <c r="O58" s="170">
        <v>403</v>
      </c>
      <c r="P58" s="170"/>
      <c r="Q58" s="170">
        <f t="shared" si="32"/>
        <v>8672</v>
      </c>
      <c r="R58" s="170">
        <v>7917</v>
      </c>
      <c r="S58" s="170">
        <v>755</v>
      </c>
      <c r="T58" s="170"/>
      <c r="U58" s="170">
        <f t="shared" si="33"/>
        <v>8631</v>
      </c>
      <c r="V58" s="170">
        <v>7945</v>
      </c>
      <c r="W58" s="170">
        <v>686</v>
      </c>
      <c r="X58" s="170"/>
      <c r="Y58" s="170">
        <f t="shared" si="34"/>
        <v>8940</v>
      </c>
      <c r="Z58" s="170">
        <v>8352</v>
      </c>
      <c r="AA58" s="170">
        <v>588</v>
      </c>
      <c r="AB58" s="170"/>
      <c r="AC58" s="170">
        <f t="shared" si="35"/>
        <v>10621</v>
      </c>
      <c r="AD58" s="170">
        <v>9936</v>
      </c>
      <c r="AE58" s="170">
        <v>685</v>
      </c>
      <c r="AF58" s="170"/>
      <c r="AG58" s="170">
        <f t="shared" si="36"/>
        <v>10245</v>
      </c>
      <c r="AH58" s="170">
        <v>9623</v>
      </c>
      <c r="AI58" s="170">
        <v>622</v>
      </c>
      <c r="AJ58" s="170"/>
      <c r="AK58" s="170">
        <f t="shared" si="37"/>
        <v>357</v>
      </c>
      <c r="AL58" s="170">
        <v>103</v>
      </c>
      <c r="AM58" s="170">
        <v>254</v>
      </c>
      <c r="AN58" s="170"/>
      <c r="AO58" s="170">
        <f t="shared" si="38"/>
        <v>444</v>
      </c>
      <c r="AP58" s="170">
        <v>163</v>
      </c>
      <c r="AQ58" s="170">
        <v>281</v>
      </c>
      <c r="AR58" s="170"/>
      <c r="AS58" s="170">
        <v>8279</v>
      </c>
      <c r="AT58" s="199">
        <v>7655</v>
      </c>
      <c r="AU58" s="170">
        <v>624</v>
      </c>
      <c r="AV58" s="170"/>
      <c r="AW58" s="170">
        <v>10083</v>
      </c>
      <c r="AX58" s="170">
        <v>9623</v>
      </c>
      <c r="AY58" s="170">
        <v>460</v>
      </c>
    </row>
    <row r="59" spans="2:51" ht="15" customHeight="1">
      <c r="B59" s="171" t="s">
        <v>225</v>
      </c>
      <c r="C59" s="171" t="s">
        <v>628</v>
      </c>
      <c r="D59" s="171"/>
      <c r="E59" s="170">
        <f t="shared" si="29"/>
        <v>727</v>
      </c>
      <c r="F59" s="170">
        <v>715</v>
      </c>
      <c r="G59" s="170">
        <v>12</v>
      </c>
      <c r="H59" s="170"/>
      <c r="I59" s="170">
        <f t="shared" si="30"/>
        <v>297</v>
      </c>
      <c r="J59" s="170">
        <v>279</v>
      </c>
      <c r="K59" s="170">
        <v>18</v>
      </c>
      <c r="L59" s="170"/>
      <c r="M59" s="170">
        <f t="shared" si="31"/>
        <v>544</v>
      </c>
      <c r="N59" s="170">
        <v>516</v>
      </c>
      <c r="O59" s="170">
        <v>28</v>
      </c>
      <c r="P59" s="170"/>
      <c r="Q59" s="170">
        <f t="shared" si="32"/>
        <v>654</v>
      </c>
      <c r="R59" s="170">
        <v>609</v>
      </c>
      <c r="S59" s="170">
        <v>45</v>
      </c>
      <c r="T59" s="170"/>
      <c r="U59" s="170">
        <f t="shared" si="33"/>
        <v>1287</v>
      </c>
      <c r="V59" s="170">
        <v>1201</v>
      </c>
      <c r="W59" s="170">
        <v>86</v>
      </c>
      <c r="X59" s="170"/>
      <c r="Y59" s="170">
        <f t="shared" si="34"/>
        <v>1275</v>
      </c>
      <c r="Z59" s="170">
        <v>1220</v>
      </c>
      <c r="AA59" s="170">
        <v>55</v>
      </c>
      <c r="AB59" s="170"/>
      <c r="AC59" s="170">
        <f t="shared" si="35"/>
        <v>462</v>
      </c>
      <c r="AD59" s="170">
        <v>387</v>
      </c>
      <c r="AE59" s="170">
        <v>75</v>
      </c>
      <c r="AF59" s="170"/>
      <c r="AG59" s="170">
        <f t="shared" si="36"/>
        <v>370</v>
      </c>
      <c r="AH59" s="170">
        <v>310</v>
      </c>
      <c r="AI59" s="170">
        <v>60</v>
      </c>
      <c r="AJ59" s="170"/>
      <c r="AK59" s="170">
        <f t="shared" si="37"/>
        <v>84</v>
      </c>
      <c r="AL59" s="170">
        <v>65</v>
      </c>
      <c r="AM59" s="170">
        <v>19</v>
      </c>
      <c r="AN59" s="170"/>
      <c r="AO59" s="170">
        <f t="shared" si="38"/>
        <v>132</v>
      </c>
      <c r="AP59" s="170">
        <v>52</v>
      </c>
      <c r="AQ59" s="170">
        <v>80</v>
      </c>
      <c r="AR59" s="170"/>
      <c r="AS59" s="170">
        <v>379</v>
      </c>
      <c r="AT59" s="199">
        <v>265</v>
      </c>
      <c r="AU59" s="170">
        <v>114</v>
      </c>
      <c r="AV59" s="170"/>
      <c r="AW59" s="170">
        <v>543</v>
      </c>
      <c r="AX59" s="170">
        <v>474</v>
      </c>
      <c r="AY59" s="170">
        <v>69</v>
      </c>
    </row>
    <row r="60" spans="2:51" ht="15" customHeight="1">
      <c r="B60" s="169" t="s">
        <v>92</v>
      </c>
      <c r="C60" s="169" t="s">
        <v>629</v>
      </c>
      <c r="D60" s="169"/>
      <c r="E60" s="170">
        <f t="shared" si="29"/>
        <v>3423</v>
      </c>
      <c r="F60" s="170">
        <v>3312</v>
      </c>
      <c r="G60" s="170">
        <v>111</v>
      </c>
      <c r="H60" s="170"/>
      <c r="I60" s="170">
        <f t="shared" si="30"/>
        <v>2929</v>
      </c>
      <c r="J60" s="170">
        <v>2837</v>
      </c>
      <c r="K60" s="170">
        <v>92</v>
      </c>
      <c r="L60" s="170"/>
      <c r="M60" s="170">
        <f t="shared" si="31"/>
        <v>2754</v>
      </c>
      <c r="N60" s="170">
        <v>2629</v>
      </c>
      <c r="O60" s="170">
        <v>125</v>
      </c>
      <c r="P60" s="170"/>
      <c r="Q60" s="170">
        <f t="shared" si="32"/>
        <v>3551</v>
      </c>
      <c r="R60" s="170">
        <v>3394</v>
      </c>
      <c r="S60" s="170">
        <v>157</v>
      </c>
      <c r="T60" s="170"/>
      <c r="U60" s="170">
        <f t="shared" si="33"/>
        <v>3456</v>
      </c>
      <c r="V60" s="170">
        <v>3325</v>
      </c>
      <c r="W60" s="170">
        <v>131</v>
      </c>
      <c r="X60" s="170"/>
      <c r="Y60" s="170">
        <f t="shared" si="34"/>
        <v>3576</v>
      </c>
      <c r="Z60" s="170">
        <v>3455</v>
      </c>
      <c r="AA60" s="170">
        <v>121</v>
      </c>
      <c r="AB60" s="170"/>
      <c r="AC60" s="170">
        <f t="shared" si="35"/>
        <v>3806</v>
      </c>
      <c r="AD60" s="170">
        <v>3667</v>
      </c>
      <c r="AE60" s="170">
        <v>139</v>
      </c>
      <c r="AF60" s="170"/>
      <c r="AG60" s="170">
        <f t="shared" si="36"/>
        <v>3223</v>
      </c>
      <c r="AH60" s="170">
        <v>3139</v>
      </c>
      <c r="AI60" s="170">
        <v>84</v>
      </c>
      <c r="AJ60" s="170"/>
      <c r="AK60" s="170">
        <f t="shared" si="37"/>
        <v>103</v>
      </c>
      <c r="AL60" s="170">
        <v>29</v>
      </c>
      <c r="AM60" s="170">
        <v>74</v>
      </c>
      <c r="AN60" s="170"/>
      <c r="AO60" s="170">
        <f t="shared" si="38"/>
        <v>200</v>
      </c>
      <c r="AP60" s="170">
        <v>48</v>
      </c>
      <c r="AQ60" s="170">
        <v>152</v>
      </c>
      <c r="AR60" s="170"/>
      <c r="AS60" s="170">
        <v>3876</v>
      </c>
      <c r="AT60" s="199">
        <v>3728</v>
      </c>
      <c r="AU60" s="170">
        <v>148</v>
      </c>
      <c r="AV60" s="170"/>
      <c r="AW60" s="170">
        <v>5136</v>
      </c>
      <c r="AX60" s="170">
        <v>4958</v>
      </c>
      <c r="AY60" s="170">
        <v>178</v>
      </c>
    </row>
    <row r="61" spans="2:51" ht="15" customHeight="1">
      <c r="B61" s="169" t="s">
        <v>93</v>
      </c>
      <c r="C61" s="169" t="s">
        <v>630</v>
      </c>
      <c r="D61" s="169"/>
      <c r="E61" s="170">
        <f t="shared" si="29"/>
        <v>8065</v>
      </c>
      <c r="F61" s="170">
        <v>7941</v>
      </c>
      <c r="G61" s="170">
        <v>124</v>
      </c>
      <c r="H61" s="170"/>
      <c r="I61" s="170">
        <f t="shared" si="30"/>
        <v>4632</v>
      </c>
      <c r="J61" s="170">
        <v>4499</v>
      </c>
      <c r="K61" s="170">
        <v>133</v>
      </c>
      <c r="L61" s="170"/>
      <c r="M61" s="170">
        <f t="shared" si="31"/>
        <v>4759</v>
      </c>
      <c r="N61" s="170">
        <v>4568</v>
      </c>
      <c r="O61" s="170">
        <v>191</v>
      </c>
      <c r="P61" s="170"/>
      <c r="Q61" s="170">
        <f t="shared" si="32"/>
        <v>7963</v>
      </c>
      <c r="R61" s="170">
        <v>7743</v>
      </c>
      <c r="S61" s="170">
        <v>220</v>
      </c>
      <c r="T61" s="170"/>
      <c r="U61" s="170">
        <f t="shared" si="33"/>
        <v>8768</v>
      </c>
      <c r="V61" s="170">
        <v>8471</v>
      </c>
      <c r="W61" s="170">
        <v>297</v>
      </c>
      <c r="X61" s="170"/>
      <c r="Y61" s="170">
        <f t="shared" si="34"/>
        <v>8915</v>
      </c>
      <c r="Z61" s="170">
        <v>8669</v>
      </c>
      <c r="AA61" s="170">
        <v>246</v>
      </c>
      <c r="AB61" s="170"/>
      <c r="AC61" s="170">
        <f t="shared" si="35"/>
        <v>9194</v>
      </c>
      <c r="AD61" s="170">
        <v>8922</v>
      </c>
      <c r="AE61" s="170">
        <v>272</v>
      </c>
      <c r="AF61" s="170"/>
      <c r="AG61" s="170">
        <f t="shared" si="36"/>
        <v>9591</v>
      </c>
      <c r="AH61" s="170">
        <v>9356</v>
      </c>
      <c r="AI61" s="170">
        <v>235</v>
      </c>
      <c r="AJ61" s="170"/>
      <c r="AK61" s="170">
        <f t="shared" si="37"/>
        <v>234</v>
      </c>
      <c r="AL61" s="170">
        <v>18</v>
      </c>
      <c r="AM61" s="170">
        <v>216</v>
      </c>
      <c r="AN61" s="170"/>
      <c r="AO61" s="170">
        <f t="shared" si="38"/>
        <v>558</v>
      </c>
      <c r="AP61" s="170">
        <v>15</v>
      </c>
      <c r="AQ61" s="170">
        <v>543</v>
      </c>
      <c r="AR61" s="170"/>
      <c r="AS61" s="170">
        <v>12020</v>
      </c>
      <c r="AT61" s="199">
        <v>11037</v>
      </c>
      <c r="AU61" s="170">
        <v>983</v>
      </c>
      <c r="AV61" s="170"/>
      <c r="AW61" s="170">
        <v>18459</v>
      </c>
      <c r="AX61" s="170">
        <v>17652</v>
      </c>
      <c r="AY61" s="170">
        <v>807</v>
      </c>
    </row>
    <row r="62" spans="2:51" ht="7.5" customHeight="1">
      <c r="B62" s="169"/>
      <c r="C62" s="169"/>
      <c r="D62" s="169"/>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row>
    <row r="63" spans="2:51" ht="15" customHeight="1">
      <c r="B63" s="172" t="s">
        <v>39</v>
      </c>
      <c r="C63" s="172"/>
      <c r="D63" s="172"/>
      <c r="E63" s="164">
        <f>SUM(E64:E104)</f>
        <v>2619231</v>
      </c>
      <c r="F63" s="164">
        <f t="shared" ref="F63:G63" si="39">SUM(F64:F104)</f>
        <v>2456459</v>
      </c>
      <c r="G63" s="164">
        <f t="shared" si="39"/>
        <v>162772</v>
      </c>
      <c r="H63" s="164"/>
      <c r="I63" s="164">
        <f>SUM(I64:I104)</f>
        <v>2202339</v>
      </c>
      <c r="J63" s="164">
        <f t="shared" ref="J63" si="40">SUM(J64:J104)</f>
        <v>2029895</v>
      </c>
      <c r="K63" s="164">
        <f t="shared" ref="K63" si="41">SUM(K64:K104)</f>
        <v>172444</v>
      </c>
      <c r="L63" s="164"/>
      <c r="M63" s="164">
        <f>SUM(M64:M104)</f>
        <v>2530155</v>
      </c>
      <c r="N63" s="164">
        <f t="shared" ref="N63" si="42">SUM(N64:N104)</f>
        <v>2338370</v>
      </c>
      <c r="O63" s="164">
        <f t="shared" ref="O63" si="43">SUM(O64:O104)</f>
        <v>191785</v>
      </c>
      <c r="P63" s="164"/>
      <c r="Q63" s="164">
        <f>SUM(Q64:Q104)</f>
        <v>5210680</v>
      </c>
      <c r="R63" s="164">
        <f t="shared" ref="R63" si="44">SUM(R64:R104)</f>
        <v>4999886</v>
      </c>
      <c r="S63" s="164">
        <f t="shared" ref="S63" si="45">SUM(S64:S104)</f>
        <v>210794</v>
      </c>
      <c r="T63" s="164"/>
      <c r="U63" s="164">
        <f>SUM(U64:U104)</f>
        <v>4953384</v>
      </c>
      <c r="V63" s="164">
        <f t="shared" ref="V63" si="46">SUM(V64:V104)</f>
        <v>4704072</v>
      </c>
      <c r="W63" s="164">
        <f t="shared" ref="W63" si="47">SUM(W64:W104)</f>
        <v>249312</v>
      </c>
      <c r="X63" s="164"/>
      <c r="Y63" s="164">
        <f>SUM(Y64:Y104)</f>
        <v>4295559</v>
      </c>
      <c r="Z63" s="164">
        <f t="shared" ref="Z63" si="48">SUM(Z64:Z104)</f>
        <v>4081030</v>
      </c>
      <c r="AA63" s="164">
        <f t="shared" ref="AA63" si="49">SUM(AA64:AA104)</f>
        <v>214529</v>
      </c>
      <c r="AB63" s="164"/>
      <c r="AC63" s="164">
        <f>SUM(AC64:AC104)</f>
        <v>4042606</v>
      </c>
      <c r="AD63" s="164">
        <f t="shared" ref="AD63" si="50">SUM(AD64:AD104)</f>
        <v>3851766</v>
      </c>
      <c r="AE63" s="164">
        <f t="shared" ref="AE63" si="51">SUM(AE64:AE104)</f>
        <v>190840</v>
      </c>
      <c r="AF63" s="164"/>
      <c r="AG63" s="164">
        <f>SUM(AG64:AG104)</f>
        <v>3814922</v>
      </c>
      <c r="AH63" s="164">
        <f t="shared" ref="AH63" si="52">SUM(AH64:AH104)</f>
        <v>3629458</v>
      </c>
      <c r="AI63" s="164">
        <f t="shared" ref="AI63" si="53">SUM(AI64:AI104)</f>
        <v>185464</v>
      </c>
      <c r="AJ63" s="164"/>
      <c r="AK63" s="164">
        <f>SUM(AK64:AK104)</f>
        <v>1556771</v>
      </c>
      <c r="AL63" s="164">
        <f t="shared" ref="AL63" si="54">SUM(AL64:AL104)</f>
        <v>1451414</v>
      </c>
      <c r="AM63" s="164">
        <f t="shared" ref="AM63" si="55">SUM(AM64:AM104)</f>
        <v>105357</v>
      </c>
      <c r="AN63" s="164"/>
      <c r="AO63" s="164">
        <f>SUM(AO64:AO104)</f>
        <v>990358</v>
      </c>
      <c r="AP63" s="164">
        <f t="shared" ref="AP63" si="56">SUM(AP64:AP104)</f>
        <v>878939</v>
      </c>
      <c r="AQ63" s="164">
        <f t="shared" ref="AQ63" si="57">SUM(AQ64:AQ104)</f>
        <v>111419</v>
      </c>
      <c r="AR63" s="164"/>
      <c r="AS63" s="164">
        <v>2226810</v>
      </c>
      <c r="AT63" s="164">
        <v>2047852</v>
      </c>
      <c r="AU63" s="164">
        <v>178958</v>
      </c>
      <c r="AV63" s="164"/>
      <c r="AW63" s="164">
        <v>3580690</v>
      </c>
      <c r="AX63" s="164">
        <v>3369079</v>
      </c>
      <c r="AY63" s="164">
        <v>211611</v>
      </c>
    </row>
    <row r="64" spans="2:51" ht="15" customHeight="1">
      <c r="B64" s="169" t="s">
        <v>126</v>
      </c>
      <c r="C64" s="169" t="s">
        <v>641</v>
      </c>
      <c r="D64" s="169"/>
      <c r="E64" s="170">
        <f t="shared" ref="E64:E104" si="58">F64+G64</f>
        <v>12264</v>
      </c>
      <c r="F64" s="170">
        <v>12000</v>
      </c>
      <c r="G64" s="170">
        <v>264</v>
      </c>
      <c r="H64" s="170"/>
      <c r="I64" s="170">
        <f t="shared" ref="I64:I104" si="59">J64+K64</f>
        <v>4073</v>
      </c>
      <c r="J64" s="170">
        <v>3736</v>
      </c>
      <c r="K64" s="170">
        <v>337</v>
      </c>
      <c r="L64" s="170"/>
      <c r="M64" s="170">
        <f t="shared" ref="M64:M104" si="60">N64+O64</f>
        <v>9460</v>
      </c>
      <c r="N64" s="170">
        <v>9173</v>
      </c>
      <c r="O64" s="170">
        <v>287</v>
      </c>
      <c r="P64" s="170"/>
      <c r="Q64" s="170">
        <f t="shared" ref="Q64:Q104" si="61">R64+S64</f>
        <v>20879</v>
      </c>
      <c r="R64" s="170">
        <v>20403</v>
      </c>
      <c r="S64" s="170">
        <v>476</v>
      </c>
      <c r="T64" s="170"/>
      <c r="U64" s="170">
        <f t="shared" ref="U64:U104" si="62">V64+W64</f>
        <v>20690</v>
      </c>
      <c r="V64" s="170">
        <v>20117</v>
      </c>
      <c r="W64" s="170">
        <v>573</v>
      </c>
      <c r="X64" s="170"/>
      <c r="Y64" s="170">
        <f t="shared" ref="Y64:Y104" si="63">Z64+AA64</f>
        <v>16140</v>
      </c>
      <c r="Z64" s="170">
        <v>15629</v>
      </c>
      <c r="AA64" s="170">
        <v>511</v>
      </c>
      <c r="AB64" s="170"/>
      <c r="AC64" s="170">
        <f t="shared" ref="AC64:AC104" si="64">AD64+AE64</f>
        <v>18404</v>
      </c>
      <c r="AD64" s="170">
        <v>17708</v>
      </c>
      <c r="AE64" s="170">
        <v>696</v>
      </c>
      <c r="AF64" s="170"/>
      <c r="AG64" s="170">
        <f t="shared" ref="AG64:AG104" si="65">AH64+AI64</f>
        <v>18958</v>
      </c>
      <c r="AH64" s="170">
        <v>18129</v>
      </c>
      <c r="AI64" s="170">
        <v>829</v>
      </c>
      <c r="AJ64" s="170"/>
      <c r="AK64" s="170">
        <f t="shared" ref="AK64:AK104" si="66">AL64+AM64</f>
        <v>6824</v>
      </c>
      <c r="AL64" s="170">
        <v>6349</v>
      </c>
      <c r="AM64" s="170">
        <v>475</v>
      </c>
      <c r="AN64" s="170"/>
      <c r="AO64" s="170">
        <f t="shared" ref="AO64:AO104" si="67">AP64+AQ64</f>
        <v>8403</v>
      </c>
      <c r="AP64" s="170">
        <v>7805</v>
      </c>
      <c r="AQ64" s="170">
        <v>598</v>
      </c>
      <c r="AR64" s="170"/>
      <c r="AS64" s="170">
        <v>16832</v>
      </c>
      <c r="AT64" s="170">
        <v>15640</v>
      </c>
      <c r="AU64" s="170">
        <v>1192</v>
      </c>
      <c r="AV64" s="170"/>
      <c r="AW64" s="170">
        <v>20505</v>
      </c>
      <c r="AX64" s="170">
        <v>19789</v>
      </c>
      <c r="AY64" s="170">
        <v>716</v>
      </c>
    </row>
    <row r="65" spans="2:51" ht="15" customHeight="1">
      <c r="B65" s="169" t="s">
        <v>96</v>
      </c>
      <c r="C65" s="169" t="s">
        <v>631</v>
      </c>
      <c r="D65" s="169"/>
      <c r="E65" s="170">
        <f t="shared" si="58"/>
        <v>2732</v>
      </c>
      <c r="F65" s="170">
        <v>1991</v>
      </c>
      <c r="G65" s="170">
        <v>741</v>
      </c>
      <c r="H65" s="170"/>
      <c r="I65" s="170">
        <f t="shared" si="59"/>
        <v>2288</v>
      </c>
      <c r="J65" s="170">
        <v>1912</v>
      </c>
      <c r="K65" s="170">
        <v>376</v>
      </c>
      <c r="L65" s="170"/>
      <c r="M65" s="170">
        <f t="shared" si="60"/>
        <v>3517</v>
      </c>
      <c r="N65" s="170">
        <v>2638</v>
      </c>
      <c r="O65" s="170">
        <v>879</v>
      </c>
      <c r="P65" s="170"/>
      <c r="Q65" s="170">
        <f t="shared" si="61"/>
        <v>12023</v>
      </c>
      <c r="R65" s="170">
        <v>4156</v>
      </c>
      <c r="S65" s="170">
        <v>7867</v>
      </c>
      <c r="T65" s="170"/>
      <c r="U65" s="170">
        <f t="shared" si="62"/>
        <v>17516</v>
      </c>
      <c r="V65" s="170">
        <v>3812</v>
      </c>
      <c r="W65" s="170">
        <v>13704</v>
      </c>
      <c r="X65" s="170"/>
      <c r="Y65" s="170">
        <f t="shared" si="63"/>
        <v>20571</v>
      </c>
      <c r="Z65" s="170">
        <v>2900</v>
      </c>
      <c r="AA65" s="170">
        <v>17671</v>
      </c>
      <c r="AB65" s="170"/>
      <c r="AC65" s="170">
        <f t="shared" si="64"/>
        <v>11112</v>
      </c>
      <c r="AD65" s="170">
        <v>2626</v>
      </c>
      <c r="AE65" s="170">
        <v>8486</v>
      </c>
      <c r="AF65" s="170"/>
      <c r="AG65" s="170">
        <f t="shared" si="65"/>
        <v>13656</v>
      </c>
      <c r="AH65" s="170">
        <v>2619</v>
      </c>
      <c r="AI65" s="170">
        <v>11037</v>
      </c>
      <c r="AJ65" s="170"/>
      <c r="AK65" s="170">
        <f t="shared" si="66"/>
        <v>10250</v>
      </c>
      <c r="AL65" s="170">
        <v>1539</v>
      </c>
      <c r="AM65" s="170">
        <v>8711</v>
      </c>
      <c r="AN65" s="170"/>
      <c r="AO65" s="170">
        <f t="shared" si="67"/>
        <v>11904</v>
      </c>
      <c r="AP65" s="170">
        <v>1120</v>
      </c>
      <c r="AQ65" s="170">
        <v>10784</v>
      </c>
      <c r="AR65" s="170"/>
      <c r="AS65" s="170">
        <v>13979</v>
      </c>
      <c r="AT65" s="170">
        <v>1854</v>
      </c>
      <c r="AU65" s="170">
        <v>12125</v>
      </c>
      <c r="AV65" s="170"/>
      <c r="AW65" s="170">
        <v>23219</v>
      </c>
      <c r="AX65" s="170">
        <v>2665</v>
      </c>
      <c r="AY65" s="170">
        <v>20554</v>
      </c>
    </row>
    <row r="66" spans="2:51" ht="15" customHeight="1">
      <c r="B66" s="169" t="s">
        <v>100</v>
      </c>
      <c r="C66" s="169" t="s">
        <v>634</v>
      </c>
      <c r="D66" s="169"/>
      <c r="E66" s="170">
        <f t="shared" si="58"/>
        <v>23226</v>
      </c>
      <c r="F66" s="170">
        <v>17013</v>
      </c>
      <c r="G66" s="170">
        <v>6213</v>
      </c>
      <c r="H66" s="170"/>
      <c r="I66" s="170">
        <f t="shared" si="59"/>
        <v>18531</v>
      </c>
      <c r="J66" s="170">
        <v>9466</v>
      </c>
      <c r="K66" s="170">
        <v>9065</v>
      </c>
      <c r="L66" s="170"/>
      <c r="M66" s="170">
        <f t="shared" si="60"/>
        <v>24393</v>
      </c>
      <c r="N66" s="170">
        <v>11106</v>
      </c>
      <c r="O66" s="170">
        <v>13287</v>
      </c>
      <c r="P66" s="170"/>
      <c r="Q66" s="170">
        <f t="shared" si="61"/>
        <v>35729</v>
      </c>
      <c r="R66" s="170">
        <v>21636</v>
      </c>
      <c r="S66" s="170">
        <v>14093</v>
      </c>
      <c r="T66" s="170"/>
      <c r="U66" s="170">
        <f t="shared" si="62"/>
        <v>34862</v>
      </c>
      <c r="V66" s="170">
        <v>17715</v>
      </c>
      <c r="W66" s="170">
        <v>17147</v>
      </c>
      <c r="X66" s="170"/>
      <c r="Y66" s="170">
        <f t="shared" si="63"/>
        <v>26830</v>
      </c>
      <c r="Z66" s="170">
        <v>14499</v>
      </c>
      <c r="AA66" s="170">
        <v>12331</v>
      </c>
      <c r="AB66" s="170"/>
      <c r="AC66" s="170">
        <f t="shared" si="64"/>
        <v>38196</v>
      </c>
      <c r="AD66" s="170">
        <v>23250</v>
      </c>
      <c r="AE66" s="170">
        <v>14946</v>
      </c>
      <c r="AF66" s="170"/>
      <c r="AG66" s="170">
        <f t="shared" si="65"/>
        <v>43293</v>
      </c>
      <c r="AH66" s="170">
        <v>30505</v>
      </c>
      <c r="AI66" s="170">
        <v>12788</v>
      </c>
      <c r="AJ66" s="170"/>
      <c r="AK66" s="170">
        <f t="shared" si="66"/>
        <v>18325</v>
      </c>
      <c r="AL66" s="170">
        <v>12039</v>
      </c>
      <c r="AM66" s="170">
        <v>6286</v>
      </c>
      <c r="AN66" s="170"/>
      <c r="AO66" s="170">
        <f t="shared" si="67"/>
        <v>19267</v>
      </c>
      <c r="AP66" s="170">
        <v>13764</v>
      </c>
      <c r="AQ66" s="170">
        <v>5503</v>
      </c>
      <c r="AR66" s="170"/>
      <c r="AS66" s="170">
        <v>38572</v>
      </c>
      <c r="AT66" s="170">
        <v>29202</v>
      </c>
      <c r="AU66" s="170">
        <v>9370</v>
      </c>
      <c r="AV66" s="170"/>
      <c r="AW66" s="170">
        <v>63185</v>
      </c>
      <c r="AX66" s="170">
        <v>47608</v>
      </c>
      <c r="AY66" s="170">
        <v>15577</v>
      </c>
    </row>
    <row r="67" spans="2:51" ht="15" customHeight="1">
      <c r="B67" s="169" t="s">
        <v>99</v>
      </c>
      <c r="C67" s="169" t="s">
        <v>670</v>
      </c>
      <c r="D67" s="169"/>
      <c r="E67" s="170">
        <f t="shared" si="58"/>
        <v>2868</v>
      </c>
      <c r="F67" s="170">
        <v>2815</v>
      </c>
      <c r="G67" s="170">
        <v>53</v>
      </c>
      <c r="H67" s="170"/>
      <c r="I67" s="170">
        <f t="shared" si="59"/>
        <v>2342</v>
      </c>
      <c r="J67" s="170">
        <v>2305</v>
      </c>
      <c r="K67" s="170">
        <v>37</v>
      </c>
      <c r="L67" s="170"/>
      <c r="M67" s="170">
        <f t="shared" si="60"/>
        <v>3220</v>
      </c>
      <c r="N67" s="170">
        <v>3196</v>
      </c>
      <c r="O67" s="170">
        <v>24</v>
      </c>
      <c r="P67" s="170"/>
      <c r="Q67" s="170">
        <f t="shared" si="61"/>
        <v>4959</v>
      </c>
      <c r="R67" s="170">
        <v>4921</v>
      </c>
      <c r="S67" s="170">
        <v>38</v>
      </c>
      <c r="T67" s="170"/>
      <c r="U67" s="170">
        <f t="shared" si="62"/>
        <v>5443</v>
      </c>
      <c r="V67" s="170">
        <v>5397</v>
      </c>
      <c r="W67" s="170">
        <v>46</v>
      </c>
      <c r="X67" s="170"/>
      <c r="Y67" s="170">
        <f t="shared" si="63"/>
        <v>4400</v>
      </c>
      <c r="Z67" s="170">
        <v>4372</v>
      </c>
      <c r="AA67" s="170">
        <v>28</v>
      </c>
      <c r="AB67" s="170"/>
      <c r="AC67" s="170">
        <f t="shared" si="64"/>
        <v>4582</v>
      </c>
      <c r="AD67" s="170">
        <v>4539</v>
      </c>
      <c r="AE67" s="170">
        <v>43</v>
      </c>
      <c r="AF67" s="170"/>
      <c r="AG67" s="170">
        <f t="shared" si="65"/>
        <v>4190</v>
      </c>
      <c r="AH67" s="170">
        <v>4126</v>
      </c>
      <c r="AI67" s="170">
        <v>64</v>
      </c>
      <c r="AJ67" s="170"/>
      <c r="AK67" s="170">
        <f t="shared" si="66"/>
        <v>2170</v>
      </c>
      <c r="AL67" s="170">
        <v>2143</v>
      </c>
      <c r="AM67" s="170">
        <v>27</v>
      </c>
      <c r="AN67" s="170"/>
      <c r="AO67" s="170">
        <f t="shared" si="67"/>
        <v>1947</v>
      </c>
      <c r="AP67" s="170">
        <v>1881</v>
      </c>
      <c r="AQ67" s="170">
        <v>66</v>
      </c>
      <c r="AR67" s="170"/>
      <c r="AS67" s="170">
        <v>4458</v>
      </c>
      <c r="AT67" s="170">
        <v>4417</v>
      </c>
      <c r="AU67" s="170">
        <v>41</v>
      </c>
      <c r="AV67" s="170"/>
      <c r="AW67" s="170">
        <v>4920</v>
      </c>
      <c r="AX67" s="170">
        <v>4867</v>
      </c>
      <c r="AY67" s="170">
        <v>53</v>
      </c>
    </row>
    <row r="68" spans="2:51" ht="15" customHeight="1">
      <c r="B68" s="169" t="s">
        <v>101</v>
      </c>
      <c r="C68" s="169" t="s">
        <v>671</v>
      </c>
      <c r="D68" s="169"/>
      <c r="E68" s="170">
        <f t="shared" si="58"/>
        <v>217</v>
      </c>
      <c r="F68" s="170">
        <v>210</v>
      </c>
      <c r="G68" s="170">
        <v>7</v>
      </c>
      <c r="H68" s="170"/>
      <c r="I68" s="170">
        <f t="shared" si="59"/>
        <v>194</v>
      </c>
      <c r="J68" s="170">
        <v>189</v>
      </c>
      <c r="K68" s="170">
        <v>5</v>
      </c>
      <c r="L68" s="170"/>
      <c r="M68" s="170">
        <f t="shared" si="60"/>
        <v>270</v>
      </c>
      <c r="N68" s="170">
        <v>266</v>
      </c>
      <c r="O68" s="170">
        <v>4</v>
      </c>
      <c r="P68" s="170"/>
      <c r="Q68" s="170">
        <f t="shared" si="61"/>
        <v>341</v>
      </c>
      <c r="R68" s="170">
        <v>335</v>
      </c>
      <c r="S68" s="170">
        <v>6</v>
      </c>
      <c r="T68" s="170"/>
      <c r="U68" s="170">
        <f t="shared" si="62"/>
        <v>268</v>
      </c>
      <c r="V68" s="170">
        <v>260</v>
      </c>
      <c r="W68" s="170">
        <v>8</v>
      </c>
      <c r="X68" s="170"/>
      <c r="Y68" s="170">
        <f t="shared" si="63"/>
        <v>177</v>
      </c>
      <c r="Z68" s="170">
        <v>175</v>
      </c>
      <c r="AA68" s="170">
        <v>2</v>
      </c>
      <c r="AB68" s="170"/>
      <c r="AC68" s="170">
        <f t="shared" si="64"/>
        <v>204</v>
      </c>
      <c r="AD68" s="170">
        <v>189</v>
      </c>
      <c r="AE68" s="170">
        <v>15</v>
      </c>
      <c r="AF68" s="170"/>
      <c r="AG68" s="170">
        <f t="shared" si="65"/>
        <v>193</v>
      </c>
      <c r="AH68" s="170">
        <v>186</v>
      </c>
      <c r="AI68" s="170">
        <v>7</v>
      </c>
      <c r="AJ68" s="170"/>
      <c r="AK68" s="170">
        <f t="shared" si="66"/>
        <v>73</v>
      </c>
      <c r="AL68" s="170">
        <v>71</v>
      </c>
      <c r="AM68" s="170">
        <v>2</v>
      </c>
      <c r="AN68" s="170"/>
      <c r="AO68" s="170">
        <f t="shared" si="67"/>
        <v>82</v>
      </c>
      <c r="AP68" s="170">
        <v>78</v>
      </c>
      <c r="AQ68" s="170">
        <v>4</v>
      </c>
      <c r="AR68" s="170"/>
      <c r="AS68" s="170">
        <v>234</v>
      </c>
      <c r="AT68" s="170">
        <v>222</v>
      </c>
      <c r="AU68" s="170">
        <v>12</v>
      </c>
      <c r="AV68" s="170"/>
      <c r="AW68" s="170">
        <v>275</v>
      </c>
      <c r="AX68" s="170">
        <v>266</v>
      </c>
      <c r="AY68" s="170">
        <v>9</v>
      </c>
    </row>
    <row r="69" spans="2:51" ht="15" customHeight="1">
      <c r="B69" s="169" t="s">
        <v>129</v>
      </c>
      <c r="C69" s="169" t="s">
        <v>635</v>
      </c>
      <c r="D69" s="169"/>
      <c r="E69" s="170">
        <f t="shared" si="58"/>
        <v>335</v>
      </c>
      <c r="F69" s="170">
        <v>335</v>
      </c>
      <c r="G69" s="170">
        <v>0</v>
      </c>
      <c r="H69" s="170"/>
      <c r="I69" s="170">
        <f t="shared" si="59"/>
        <v>460</v>
      </c>
      <c r="J69" s="170">
        <v>451</v>
      </c>
      <c r="K69" s="170">
        <v>9</v>
      </c>
      <c r="L69" s="170"/>
      <c r="M69" s="170">
        <f t="shared" si="60"/>
        <v>532</v>
      </c>
      <c r="N69" s="170">
        <v>511</v>
      </c>
      <c r="O69" s="170">
        <v>21</v>
      </c>
      <c r="P69" s="170"/>
      <c r="Q69" s="170">
        <f t="shared" si="61"/>
        <v>978</v>
      </c>
      <c r="R69" s="170">
        <v>962</v>
      </c>
      <c r="S69" s="170">
        <v>16</v>
      </c>
      <c r="T69" s="170"/>
      <c r="U69" s="170">
        <f t="shared" si="62"/>
        <v>908</v>
      </c>
      <c r="V69" s="170">
        <v>876</v>
      </c>
      <c r="W69" s="170">
        <v>32</v>
      </c>
      <c r="X69" s="170"/>
      <c r="Y69" s="170">
        <f t="shared" si="63"/>
        <v>946</v>
      </c>
      <c r="Z69" s="170">
        <v>909</v>
      </c>
      <c r="AA69" s="170">
        <v>37</v>
      </c>
      <c r="AB69" s="170"/>
      <c r="AC69" s="170">
        <f t="shared" si="64"/>
        <v>832</v>
      </c>
      <c r="AD69" s="170">
        <v>799</v>
      </c>
      <c r="AE69" s="170">
        <v>33</v>
      </c>
      <c r="AF69" s="170"/>
      <c r="AG69" s="170">
        <f t="shared" si="65"/>
        <v>892</v>
      </c>
      <c r="AH69" s="170">
        <v>855</v>
      </c>
      <c r="AI69" s="170">
        <v>37</v>
      </c>
      <c r="AJ69" s="170"/>
      <c r="AK69" s="170">
        <f t="shared" si="66"/>
        <v>356</v>
      </c>
      <c r="AL69" s="170">
        <v>340</v>
      </c>
      <c r="AM69" s="170">
        <v>16</v>
      </c>
      <c r="AN69" s="170"/>
      <c r="AO69" s="170">
        <f t="shared" si="67"/>
        <v>190</v>
      </c>
      <c r="AP69" s="170">
        <v>155</v>
      </c>
      <c r="AQ69" s="170">
        <v>35</v>
      </c>
      <c r="AR69" s="170"/>
      <c r="AS69" s="170">
        <v>471</v>
      </c>
      <c r="AT69" s="170">
        <v>360</v>
      </c>
      <c r="AU69" s="170">
        <v>111</v>
      </c>
      <c r="AV69" s="170"/>
      <c r="AW69" s="170">
        <v>853</v>
      </c>
      <c r="AX69" s="170">
        <v>751</v>
      </c>
      <c r="AY69" s="170">
        <v>102</v>
      </c>
    </row>
    <row r="70" spans="2:51" ht="15" customHeight="1">
      <c r="B70" s="171" t="s">
        <v>228</v>
      </c>
      <c r="C70" s="171" t="s">
        <v>638</v>
      </c>
      <c r="D70" s="171"/>
      <c r="E70" s="170">
        <f t="shared" si="58"/>
        <v>344529</v>
      </c>
      <c r="F70" s="170">
        <v>315536</v>
      </c>
      <c r="G70" s="170">
        <v>28993</v>
      </c>
      <c r="H70" s="170"/>
      <c r="I70" s="170">
        <f t="shared" si="59"/>
        <v>360746</v>
      </c>
      <c r="J70" s="170">
        <v>325955</v>
      </c>
      <c r="K70" s="170">
        <v>34791</v>
      </c>
      <c r="L70" s="170"/>
      <c r="M70" s="170">
        <f t="shared" si="60"/>
        <v>737243</v>
      </c>
      <c r="N70" s="170">
        <v>706818</v>
      </c>
      <c r="O70" s="170">
        <v>30425</v>
      </c>
      <c r="P70" s="170"/>
      <c r="Q70" s="170">
        <f t="shared" si="61"/>
        <v>2665835</v>
      </c>
      <c r="R70" s="170">
        <v>2626584</v>
      </c>
      <c r="S70" s="170">
        <v>39251</v>
      </c>
      <c r="T70" s="170"/>
      <c r="U70" s="170">
        <f t="shared" si="62"/>
        <v>2306481</v>
      </c>
      <c r="V70" s="170">
        <v>2264412</v>
      </c>
      <c r="W70" s="170">
        <v>42069</v>
      </c>
      <c r="X70" s="170"/>
      <c r="Y70" s="170">
        <f t="shared" si="63"/>
        <v>1725243</v>
      </c>
      <c r="Z70" s="170">
        <v>1689893</v>
      </c>
      <c r="AA70" s="170">
        <v>35350</v>
      </c>
      <c r="AB70" s="170"/>
      <c r="AC70" s="170">
        <f t="shared" si="64"/>
        <v>1494170</v>
      </c>
      <c r="AD70" s="170">
        <v>1464810</v>
      </c>
      <c r="AE70" s="170">
        <v>29360</v>
      </c>
      <c r="AF70" s="170"/>
      <c r="AG70" s="170">
        <f t="shared" si="65"/>
        <v>1283533</v>
      </c>
      <c r="AH70" s="170">
        <v>1255992</v>
      </c>
      <c r="AI70" s="170">
        <v>27541</v>
      </c>
      <c r="AJ70" s="170"/>
      <c r="AK70" s="170">
        <f t="shared" si="66"/>
        <v>328667</v>
      </c>
      <c r="AL70" s="170">
        <v>316450</v>
      </c>
      <c r="AM70" s="170">
        <v>12217</v>
      </c>
      <c r="AN70" s="170"/>
      <c r="AO70" s="170">
        <f t="shared" si="67"/>
        <v>127147</v>
      </c>
      <c r="AP70" s="170">
        <v>108646</v>
      </c>
      <c r="AQ70" s="170">
        <v>18501</v>
      </c>
      <c r="AR70" s="170"/>
      <c r="AS70" s="170">
        <v>183297</v>
      </c>
      <c r="AT70" s="170">
        <v>161189</v>
      </c>
      <c r="AU70" s="170">
        <v>22108</v>
      </c>
      <c r="AV70" s="170"/>
      <c r="AW70" s="170">
        <v>436794</v>
      </c>
      <c r="AX70" s="170">
        <v>417008</v>
      </c>
      <c r="AY70" s="170">
        <v>19786</v>
      </c>
    </row>
    <row r="71" spans="2:51">
      <c r="B71" s="171" t="s">
        <v>40</v>
      </c>
      <c r="C71" s="171" t="s">
        <v>643</v>
      </c>
      <c r="D71" s="171"/>
      <c r="E71" s="170">
        <f t="shared" si="58"/>
        <v>29118</v>
      </c>
      <c r="F71" s="170">
        <v>25857</v>
      </c>
      <c r="G71" s="170">
        <v>3261</v>
      </c>
      <c r="H71" s="170"/>
      <c r="I71" s="170">
        <f t="shared" si="59"/>
        <v>45202</v>
      </c>
      <c r="J71" s="170">
        <v>43108</v>
      </c>
      <c r="K71" s="170">
        <v>2094</v>
      </c>
      <c r="L71" s="170"/>
      <c r="M71" s="170">
        <f t="shared" si="60"/>
        <v>39368</v>
      </c>
      <c r="N71" s="170">
        <v>37865</v>
      </c>
      <c r="O71" s="170">
        <v>1503</v>
      </c>
      <c r="P71" s="170"/>
      <c r="Q71" s="170">
        <f t="shared" si="61"/>
        <v>62318</v>
      </c>
      <c r="R71" s="170">
        <v>61288</v>
      </c>
      <c r="S71" s="170">
        <v>1030</v>
      </c>
      <c r="T71" s="170"/>
      <c r="U71" s="170">
        <f t="shared" si="62"/>
        <v>70193</v>
      </c>
      <c r="V71" s="170">
        <v>68834</v>
      </c>
      <c r="W71" s="170">
        <v>1359</v>
      </c>
      <c r="X71" s="170"/>
      <c r="Y71" s="170">
        <f t="shared" si="63"/>
        <v>70197</v>
      </c>
      <c r="Z71" s="170">
        <v>69069</v>
      </c>
      <c r="AA71" s="170">
        <v>1128</v>
      </c>
      <c r="AB71" s="170"/>
      <c r="AC71" s="170">
        <f t="shared" si="64"/>
        <v>70678</v>
      </c>
      <c r="AD71" s="170">
        <v>69450</v>
      </c>
      <c r="AE71" s="170">
        <v>1228</v>
      </c>
      <c r="AF71" s="170"/>
      <c r="AG71" s="170">
        <f t="shared" si="65"/>
        <v>65389</v>
      </c>
      <c r="AH71" s="170">
        <v>64378</v>
      </c>
      <c r="AI71" s="170">
        <v>1011</v>
      </c>
      <c r="AJ71" s="170"/>
      <c r="AK71" s="170">
        <f t="shared" si="66"/>
        <v>21631</v>
      </c>
      <c r="AL71" s="170">
        <v>20871</v>
      </c>
      <c r="AM71" s="170">
        <v>760</v>
      </c>
      <c r="AN71" s="170"/>
      <c r="AO71" s="170">
        <f t="shared" si="67"/>
        <v>277344</v>
      </c>
      <c r="AP71" s="170">
        <v>276506</v>
      </c>
      <c r="AQ71" s="170">
        <v>838</v>
      </c>
      <c r="AR71" s="170"/>
      <c r="AS71" s="170">
        <v>21684</v>
      </c>
      <c r="AT71" s="170">
        <v>20360</v>
      </c>
      <c r="AU71" s="170">
        <v>1324</v>
      </c>
      <c r="AV71" s="170"/>
      <c r="AW71" s="170">
        <v>48699</v>
      </c>
      <c r="AX71" s="170">
        <v>47778</v>
      </c>
      <c r="AY71" s="170">
        <v>921</v>
      </c>
    </row>
    <row r="72" spans="2:51" ht="15" customHeight="1">
      <c r="B72" s="169" t="s">
        <v>106</v>
      </c>
      <c r="C72" s="169" t="s">
        <v>645</v>
      </c>
      <c r="D72" s="169"/>
      <c r="E72" s="170">
        <f t="shared" si="58"/>
        <v>71349</v>
      </c>
      <c r="F72" s="170">
        <v>70299</v>
      </c>
      <c r="G72" s="170">
        <v>1050</v>
      </c>
      <c r="H72" s="170"/>
      <c r="I72" s="170">
        <f t="shared" si="59"/>
        <v>56228</v>
      </c>
      <c r="J72" s="170">
        <v>55570</v>
      </c>
      <c r="K72" s="170">
        <v>658</v>
      </c>
      <c r="L72" s="170"/>
      <c r="M72" s="170">
        <f t="shared" si="60"/>
        <v>46852</v>
      </c>
      <c r="N72" s="170">
        <v>46052</v>
      </c>
      <c r="O72" s="170">
        <v>800</v>
      </c>
      <c r="P72" s="170"/>
      <c r="Q72" s="170">
        <f t="shared" si="61"/>
        <v>70892</v>
      </c>
      <c r="R72" s="170">
        <v>70297</v>
      </c>
      <c r="S72" s="170">
        <v>595</v>
      </c>
      <c r="T72" s="170"/>
      <c r="U72" s="170">
        <f t="shared" si="62"/>
        <v>73661</v>
      </c>
      <c r="V72" s="170">
        <v>72993</v>
      </c>
      <c r="W72" s="170">
        <v>668</v>
      </c>
      <c r="X72" s="170"/>
      <c r="Y72" s="170">
        <f t="shared" si="63"/>
        <v>75007</v>
      </c>
      <c r="Z72" s="170">
        <v>74446</v>
      </c>
      <c r="AA72" s="170">
        <v>561</v>
      </c>
      <c r="AB72" s="170"/>
      <c r="AC72" s="170">
        <f t="shared" si="64"/>
        <v>77373</v>
      </c>
      <c r="AD72" s="170">
        <v>76780</v>
      </c>
      <c r="AE72" s="170">
        <v>593</v>
      </c>
      <c r="AF72" s="170"/>
      <c r="AG72" s="170">
        <f t="shared" si="65"/>
        <v>80484</v>
      </c>
      <c r="AH72" s="170">
        <v>79889</v>
      </c>
      <c r="AI72" s="170">
        <v>595</v>
      </c>
      <c r="AJ72" s="170"/>
      <c r="AK72" s="170">
        <f t="shared" si="66"/>
        <v>37710</v>
      </c>
      <c r="AL72" s="170">
        <v>37333</v>
      </c>
      <c r="AM72" s="170">
        <v>377</v>
      </c>
      <c r="AN72" s="170"/>
      <c r="AO72" s="170">
        <f t="shared" si="67"/>
        <v>4045</v>
      </c>
      <c r="AP72" s="170">
        <v>3331</v>
      </c>
      <c r="AQ72" s="170">
        <v>714</v>
      </c>
      <c r="AR72" s="170"/>
      <c r="AS72" s="170">
        <v>93316</v>
      </c>
      <c r="AT72" s="170">
        <v>92835</v>
      </c>
      <c r="AU72" s="170">
        <v>481</v>
      </c>
      <c r="AV72" s="170"/>
      <c r="AW72" s="170">
        <v>109292</v>
      </c>
      <c r="AX72" s="170">
        <v>108752</v>
      </c>
      <c r="AY72" s="170">
        <v>540</v>
      </c>
    </row>
    <row r="73" spans="2:51" ht="15" customHeight="1">
      <c r="B73" s="169" t="s">
        <v>41</v>
      </c>
      <c r="C73" s="169" t="s">
        <v>648</v>
      </c>
      <c r="D73" s="169"/>
      <c r="E73" s="170">
        <f t="shared" si="58"/>
        <v>144267</v>
      </c>
      <c r="F73" s="170">
        <v>143297</v>
      </c>
      <c r="G73" s="170">
        <v>970</v>
      </c>
      <c r="H73" s="170"/>
      <c r="I73" s="170">
        <f t="shared" si="59"/>
        <v>119517</v>
      </c>
      <c r="J73" s="170">
        <v>118331</v>
      </c>
      <c r="K73" s="170">
        <v>1186</v>
      </c>
      <c r="L73" s="170"/>
      <c r="M73" s="170">
        <f t="shared" si="60"/>
        <v>124647</v>
      </c>
      <c r="N73" s="170">
        <v>124142</v>
      </c>
      <c r="O73" s="170">
        <v>505</v>
      </c>
      <c r="P73" s="170"/>
      <c r="Q73" s="170">
        <f t="shared" si="61"/>
        <v>160764</v>
      </c>
      <c r="R73" s="170">
        <v>160249</v>
      </c>
      <c r="S73" s="170">
        <v>515</v>
      </c>
      <c r="T73" s="170"/>
      <c r="U73" s="170">
        <f t="shared" si="62"/>
        <v>184579</v>
      </c>
      <c r="V73" s="170">
        <v>183919</v>
      </c>
      <c r="W73" s="170">
        <v>660</v>
      </c>
      <c r="X73" s="170"/>
      <c r="Y73" s="170">
        <f t="shared" si="63"/>
        <v>179567</v>
      </c>
      <c r="Z73" s="170">
        <v>179007</v>
      </c>
      <c r="AA73" s="170">
        <v>560</v>
      </c>
      <c r="AB73" s="170"/>
      <c r="AC73" s="170">
        <f t="shared" si="64"/>
        <v>187116</v>
      </c>
      <c r="AD73" s="170">
        <v>186461</v>
      </c>
      <c r="AE73" s="170">
        <v>655</v>
      </c>
      <c r="AF73" s="170"/>
      <c r="AG73" s="170">
        <f t="shared" si="65"/>
        <v>180477</v>
      </c>
      <c r="AH73" s="170">
        <v>179904</v>
      </c>
      <c r="AI73" s="170">
        <v>573</v>
      </c>
      <c r="AJ73" s="170"/>
      <c r="AK73" s="170">
        <f t="shared" si="66"/>
        <v>81673</v>
      </c>
      <c r="AL73" s="170">
        <v>81296</v>
      </c>
      <c r="AM73" s="170">
        <v>377</v>
      </c>
      <c r="AN73" s="170"/>
      <c r="AO73" s="170">
        <f t="shared" si="67"/>
        <v>44815</v>
      </c>
      <c r="AP73" s="170">
        <v>44344</v>
      </c>
      <c r="AQ73" s="170">
        <v>471</v>
      </c>
      <c r="AR73" s="170"/>
      <c r="AS73" s="170">
        <v>141640</v>
      </c>
      <c r="AT73" s="170">
        <v>141032</v>
      </c>
      <c r="AU73" s="170">
        <v>608</v>
      </c>
      <c r="AV73" s="170"/>
      <c r="AW73" s="170">
        <v>190926</v>
      </c>
      <c r="AX73" s="170">
        <v>190415</v>
      </c>
      <c r="AY73" s="170">
        <v>511</v>
      </c>
    </row>
    <row r="74" spans="2:51" ht="15" customHeight="1">
      <c r="B74" s="169" t="s">
        <v>105</v>
      </c>
      <c r="C74" s="169" t="s">
        <v>644</v>
      </c>
      <c r="D74" s="169"/>
      <c r="E74" s="170">
        <f t="shared" si="58"/>
        <v>421054</v>
      </c>
      <c r="F74" s="170">
        <v>396853</v>
      </c>
      <c r="G74" s="170">
        <v>24201</v>
      </c>
      <c r="H74" s="170"/>
      <c r="I74" s="170">
        <f t="shared" si="59"/>
        <v>407957</v>
      </c>
      <c r="J74" s="170">
        <v>378039</v>
      </c>
      <c r="K74" s="170">
        <v>29918</v>
      </c>
      <c r="L74" s="170"/>
      <c r="M74" s="170">
        <f t="shared" si="60"/>
        <v>556754</v>
      </c>
      <c r="N74" s="170">
        <v>528286</v>
      </c>
      <c r="O74" s="170">
        <v>28468</v>
      </c>
      <c r="P74" s="170"/>
      <c r="Q74" s="170">
        <f t="shared" si="61"/>
        <v>991804</v>
      </c>
      <c r="R74" s="170">
        <v>961423</v>
      </c>
      <c r="S74" s="170">
        <v>30381</v>
      </c>
      <c r="T74" s="170"/>
      <c r="U74" s="170">
        <f t="shared" si="62"/>
        <v>1009185</v>
      </c>
      <c r="V74" s="170">
        <v>977825</v>
      </c>
      <c r="W74" s="170">
        <v>31360</v>
      </c>
      <c r="X74" s="170"/>
      <c r="Y74" s="170">
        <f t="shared" si="63"/>
        <v>1036635</v>
      </c>
      <c r="Z74" s="170">
        <v>1009332</v>
      </c>
      <c r="AA74" s="170">
        <v>27303</v>
      </c>
      <c r="AB74" s="170"/>
      <c r="AC74" s="170">
        <f t="shared" si="64"/>
        <v>1034875</v>
      </c>
      <c r="AD74" s="170">
        <v>1006802</v>
      </c>
      <c r="AE74" s="170">
        <v>28073</v>
      </c>
      <c r="AF74" s="170"/>
      <c r="AG74" s="170">
        <f t="shared" si="65"/>
        <v>1010434</v>
      </c>
      <c r="AH74" s="170">
        <v>985469</v>
      </c>
      <c r="AI74" s="170">
        <v>24965</v>
      </c>
      <c r="AJ74" s="170"/>
      <c r="AK74" s="170">
        <f t="shared" si="66"/>
        <v>511154</v>
      </c>
      <c r="AL74" s="170">
        <v>499213</v>
      </c>
      <c r="AM74" s="170">
        <v>11941</v>
      </c>
      <c r="AN74" s="170"/>
      <c r="AO74" s="170">
        <f t="shared" si="67"/>
        <v>47590</v>
      </c>
      <c r="AP74" s="170">
        <v>38315</v>
      </c>
      <c r="AQ74" s="170">
        <v>9275</v>
      </c>
      <c r="AR74" s="170"/>
      <c r="AS74" s="170">
        <v>790599</v>
      </c>
      <c r="AT74" s="170">
        <v>764966</v>
      </c>
      <c r="AU74" s="170">
        <v>25633</v>
      </c>
      <c r="AV74" s="170"/>
      <c r="AW74" s="170">
        <v>1420101</v>
      </c>
      <c r="AX74" s="170">
        <v>1387940</v>
      </c>
      <c r="AY74" s="170">
        <v>32161</v>
      </c>
    </row>
    <row r="75" spans="2:51" ht="15" customHeight="1">
      <c r="B75" s="169" t="s">
        <v>108</v>
      </c>
      <c r="C75" s="169" t="s">
        <v>646</v>
      </c>
      <c r="D75" s="169"/>
      <c r="E75" s="170">
        <f t="shared" si="58"/>
        <v>4342</v>
      </c>
      <c r="F75" s="170">
        <v>2993</v>
      </c>
      <c r="G75" s="170">
        <v>1349</v>
      </c>
      <c r="H75" s="170"/>
      <c r="I75" s="170">
        <f t="shared" si="59"/>
        <v>4886</v>
      </c>
      <c r="J75" s="170">
        <v>3418</v>
      </c>
      <c r="K75" s="170">
        <v>1468</v>
      </c>
      <c r="L75" s="170"/>
      <c r="M75" s="170">
        <f t="shared" si="60"/>
        <v>8854</v>
      </c>
      <c r="N75" s="170">
        <v>5905</v>
      </c>
      <c r="O75" s="170">
        <v>2949</v>
      </c>
      <c r="P75" s="170"/>
      <c r="Q75" s="170">
        <f t="shared" si="61"/>
        <v>15509</v>
      </c>
      <c r="R75" s="170">
        <v>13499</v>
      </c>
      <c r="S75" s="170">
        <v>2010</v>
      </c>
      <c r="T75" s="170"/>
      <c r="U75" s="170">
        <f t="shared" si="62"/>
        <v>19076</v>
      </c>
      <c r="V75" s="170">
        <v>15416</v>
      </c>
      <c r="W75" s="170">
        <v>3660</v>
      </c>
      <c r="X75" s="170"/>
      <c r="Y75" s="170">
        <f t="shared" si="63"/>
        <v>14758</v>
      </c>
      <c r="Z75" s="170">
        <v>11038</v>
      </c>
      <c r="AA75" s="170">
        <v>3720</v>
      </c>
      <c r="AB75" s="170"/>
      <c r="AC75" s="170">
        <f t="shared" si="64"/>
        <v>12134</v>
      </c>
      <c r="AD75" s="170">
        <v>10014</v>
      </c>
      <c r="AE75" s="170">
        <v>2120</v>
      </c>
      <c r="AF75" s="170"/>
      <c r="AG75" s="170">
        <f t="shared" si="65"/>
        <v>11539</v>
      </c>
      <c r="AH75" s="170">
        <v>9725</v>
      </c>
      <c r="AI75" s="170">
        <v>1814</v>
      </c>
      <c r="AJ75" s="170"/>
      <c r="AK75" s="170">
        <f t="shared" si="66"/>
        <v>4625</v>
      </c>
      <c r="AL75" s="170">
        <v>3937</v>
      </c>
      <c r="AM75" s="170">
        <v>688</v>
      </c>
      <c r="AN75" s="170"/>
      <c r="AO75" s="170">
        <f t="shared" si="67"/>
        <v>61976</v>
      </c>
      <c r="AP75" s="170">
        <v>61397</v>
      </c>
      <c r="AQ75" s="170">
        <v>579</v>
      </c>
      <c r="AR75" s="170"/>
      <c r="AS75" s="170">
        <v>7289</v>
      </c>
      <c r="AT75" s="170">
        <v>5171</v>
      </c>
      <c r="AU75" s="170">
        <v>2118</v>
      </c>
      <c r="AV75" s="170"/>
      <c r="AW75" s="170">
        <v>10089</v>
      </c>
      <c r="AX75" s="170">
        <v>7817</v>
      </c>
      <c r="AY75" s="170">
        <v>2272</v>
      </c>
    </row>
    <row r="76" spans="2:51" ht="15" customHeight="1">
      <c r="B76" s="169" t="s">
        <v>107</v>
      </c>
      <c r="C76" s="169" t="s">
        <v>647</v>
      </c>
      <c r="D76" s="169"/>
      <c r="E76" s="170">
        <f t="shared" si="58"/>
        <v>30417</v>
      </c>
      <c r="F76" s="170">
        <v>24932</v>
      </c>
      <c r="G76" s="170">
        <v>5485</v>
      </c>
      <c r="H76" s="170"/>
      <c r="I76" s="170">
        <f t="shared" si="59"/>
        <v>16119</v>
      </c>
      <c r="J76" s="170">
        <v>10805</v>
      </c>
      <c r="K76" s="170">
        <v>5314</v>
      </c>
      <c r="L76" s="170"/>
      <c r="M76" s="170">
        <f t="shared" si="60"/>
        <v>27879</v>
      </c>
      <c r="N76" s="170">
        <v>19822</v>
      </c>
      <c r="O76" s="170">
        <v>8057</v>
      </c>
      <c r="P76" s="170"/>
      <c r="Q76" s="170">
        <f t="shared" si="61"/>
        <v>42542</v>
      </c>
      <c r="R76" s="170">
        <v>35363</v>
      </c>
      <c r="S76" s="170">
        <v>7179</v>
      </c>
      <c r="T76" s="170"/>
      <c r="U76" s="170">
        <f t="shared" si="62"/>
        <v>37131</v>
      </c>
      <c r="V76" s="170">
        <v>29404</v>
      </c>
      <c r="W76" s="170">
        <v>7727</v>
      </c>
      <c r="X76" s="170"/>
      <c r="Y76" s="170">
        <f t="shared" si="63"/>
        <v>26444</v>
      </c>
      <c r="Z76" s="170">
        <v>19801</v>
      </c>
      <c r="AA76" s="170">
        <v>6643</v>
      </c>
      <c r="AB76" s="170"/>
      <c r="AC76" s="170">
        <f t="shared" si="64"/>
        <v>7463</v>
      </c>
      <c r="AD76" s="170">
        <v>6014</v>
      </c>
      <c r="AE76" s="170">
        <v>1449</v>
      </c>
      <c r="AF76" s="170"/>
      <c r="AG76" s="170">
        <f t="shared" si="65"/>
        <v>5867</v>
      </c>
      <c r="AH76" s="170">
        <v>4244</v>
      </c>
      <c r="AI76" s="170">
        <v>1623</v>
      </c>
      <c r="AJ76" s="170"/>
      <c r="AK76" s="170">
        <f t="shared" si="66"/>
        <v>6932</v>
      </c>
      <c r="AL76" s="170">
        <v>2182</v>
      </c>
      <c r="AM76" s="170">
        <v>4750</v>
      </c>
      <c r="AN76" s="170"/>
      <c r="AO76" s="170">
        <f t="shared" si="67"/>
        <v>4292</v>
      </c>
      <c r="AP76" s="170">
        <v>1490</v>
      </c>
      <c r="AQ76" s="170">
        <v>2802</v>
      </c>
      <c r="AR76" s="170"/>
      <c r="AS76" s="170">
        <v>17657</v>
      </c>
      <c r="AT76" s="170">
        <v>10422</v>
      </c>
      <c r="AU76" s="170">
        <v>7235</v>
      </c>
      <c r="AV76" s="170"/>
      <c r="AW76" s="170">
        <v>23720</v>
      </c>
      <c r="AX76" s="170">
        <v>17634</v>
      </c>
      <c r="AY76" s="170">
        <v>6086</v>
      </c>
    </row>
    <row r="77" spans="2:51" ht="15" customHeight="1">
      <c r="B77" s="169" t="s">
        <v>110</v>
      </c>
      <c r="C77" s="169" t="s">
        <v>650</v>
      </c>
      <c r="D77" s="169"/>
      <c r="E77" s="170">
        <f t="shared" si="58"/>
        <v>24873</v>
      </c>
      <c r="F77" s="170">
        <v>21811</v>
      </c>
      <c r="G77" s="170">
        <v>3062</v>
      </c>
      <c r="H77" s="170"/>
      <c r="I77" s="170">
        <f t="shared" si="59"/>
        <v>17341</v>
      </c>
      <c r="J77" s="170">
        <v>14500</v>
      </c>
      <c r="K77" s="170">
        <v>2841</v>
      </c>
      <c r="L77" s="170"/>
      <c r="M77" s="170">
        <f t="shared" si="60"/>
        <v>18922</v>
      </c>
      <c r="N77" s="170">
        <v>16023</v>
      </c>
      <c r="O77" s="170">
        <v>2899</v>
      </c>
      <c r="P77" s="170"/>
      <c r="Q77" s="170">
        <f t="shared" si="61"/>
        <v>46519</v>
      </c>
      <c r="R77" s="170">
        <v>43475</v>
      </c>
      <c r="S77" s="170">
        <v>3044</v>
      </c>
      <c r="T77" s="170"/>
      <c r="U77" s="170">
        <f t="shared" si="62"/>
        <v>40175</v>
      </c>
      <c r="V77" s="170">
        <v>35337</v>
      </c>
      <c r="W77" s="170">
        <v>4838</v>
      </c>
      <c r="X77" s="170"/>
      <c r="Y77" s="170">
        <f t="shared" si="63"/>
        <v>35938</v>
      </c>
      <c r="Z77" s="170">
        <v>31665</v>
      </c>
      <c r="AA77" s="170">
        <v>4273</v>
      </c>
      <c r="AB77" s="170"/>
      <c r="AC77" s="170">
        <f t="shared" si="64"/>
        <v>34800</v>
      </c>
      <c r="AD77" s="170">
        <v>31235</v>
      </c>
      <c r="AE77" s="170">
        <v>3565</v>
      </c>
      <c r="AF77" s="170"/>
      <c r="AG77" s="170">
        <f t="shared" si="65"/>
        <v>31736</v>
      </c>
      <c r="AH77" s="170">
        <v>28106</v>
      </c>
      <c r="AI77" s="170">
        <v>3630</v>
      </c>
      <c r="AJ77" s="170"/>
      <c r="AK77" s="170">
        <f t="shared" si="66"/>
        <v>17302</v>
      </c>
      <c r="AL77" s="170">
        <v>15130</v>
      </c>
      <c r="AM77" s="170">
        <v>2172</v>
      </c>
      <c r="AN77" s="170"/>
      <c r="AO77" s="170">
        <f t="shared" si="67"/>
        <v>2805</v>
      </c>
      <c r="AP77" s="170">
        <v>20</v>
      </c>
      <c r="AQ77" s="170">
        <v>2785</v>
      </c>
      <c r="AR77" s="170"/>
      <c r="AS77" s="170">
        <v>26213</v>
      </c>
      <c r="AT77" s="170">
        <v>22572</v>
      </c>
      <c r="AU77" s="170">
        <v>3641</v>
      </c>
      <c r="AV77" s="170"/>
      <c r="AW77" s="170">
        <v>59016</v>
      </c>
      <c r="AX77" s="170">
        <v>53559</v>
      </c>
      <c r="AY77" s="170">
        <v>5457</v>
      </c>
    </row>
    <row r="78" spans="2:51">
      <c r="B78" s="169" t="s">
        <v>109</v>
      </c>
      <c r="C78" s="169" t="s">
        <v>649</v>
      </c>
      <c r="D78" s="169"/>
      <c r="E78" s="170">
        <f t="shared" si="58"/>
        <v>113992</v>
      </c>
      <c r="F78" s="170">
        <v>111140</v>
      </c>
      <c r="G78" s="170">
        <v>2852</v>
      </c>
      <c r="H78" s="170"/>
      <c r="I78" s="170">
        <f t="shared" si="59"/>
        <v>92510</v>
      </c>
      <c r="J78" s="170">
        <v>89269</v>
      </c>
      <c r="K78" s="170">
        <v>3241</v>
      </c>
      <c r="L78" s="170"/>
      <c r="M78" s="170">
        <f t="shared" si="60"/>
        <v>67740</v>
      </c>
      <c r="N78" s="170">
        <v>65771</v>
      </c>
      <c r="O78" s="170">
        <v>1969</v>
      </c>
      <c r="P78" s="170"/>
      <c r="Q78" s="170">
        <f t="shared" si="61"/>
        <v>77347</v>
      </c>
      <c r="R78" s="170">
        <v>75700</v>
      </c>
      <c r="S78" s="170">
        <v>1647</v>
      </c>
      <c r="T78" s="170"/>
      <c r="U78" s="170">
        <f t="shared" si="62"/>
        <v>82663</v>
      </c>
      <c r="V78" s="170">
        <v>80948</v>
      </c>
      <c r="W78" s="170">
        <v>1715</v>
      </c>
      <c r="X78" s="170"/>
      <c r="Y78" s="170">
        <f t="shared" si="63"/>
        <v>81011</v>
      </c>
      <c r="Z78" s="170">
        <v>79561</v>
      </c>
      <c r="AA78" s="170">
        <v>1450</v>
      </c>
      <c r="AB78" s="170"/>
      <c r="AC78" s="170">
        <f t="shared" si="64"/>
        <v>78050</v>
      </c>
      <c r="AD78" s="170">
        <v>76506</v>
      </c>
      <c r="AE78" s="170">
        <v>1544</v>
      </c>
      <c r="AF78" s="170"/>
      <c r="AG78" s="170">
        <f t="shared" si="65"/>
        <v>76781</v>
      </c>
      <c r="AH78" s="170">
        <v>75305</v>
      </c>
      <c r="AI78" s="170">
        <v>1476</v>
      </c>
      <c r="AJ78" s="170"/>
      <c r="AK78" s="170">
        <f t="shared" si="66"/>
        <v>36186</v>
      </c>
      <c r="AL78" s="170">
        <v>35159</v>
      </c>
      <c r="AM78" s="170">
        <v>1027</v>
      </c>
      <c r="AN78" s="170"/>
      <c r="AO78" s="170">
        <f t="shared" si="67"/>
        <v>7309</v>
      </c>
      <c r="AP78" s="170">
        <v>5908</v>
      </c>
      <c r="AQ78" s="170">
        <v>1401</v>
      </c>
      <c r="AR78" s="170"/>
      <c r="AS78" s="170">
        <v>60146</v>
      </c>
      <c r="AT78" s="170">
        <v>58554</v>
      </c>
      <c r="AU78" s="170">
        <v>1592</v>
      </c>
      <c r="AV78" s="170"/>
      <c r="AW78" s="170">
        <v>62005</v>
      </c>
      <c r="AX78" s="170">
        <v>60682</v>
      </c>
      <c r="AY78" s="170">
        <v>1323</v>
      </c>
    </row>
    <row r="79" spans="2:51" ht="15" customHeight="1">
      <c r="B79" s="169" t="s">
        <v>102</v>
      </c>
      <c r="C79" s="169" t="s">
        <v>637</v>
      </c>
      <c r="D79" s="169"/>
      <c r="E79" s="170">
        <f t="shared" si="58"/>
        <v>4218</v>
      </c>
      <c r="F79" s="170">
        <v>2550</v>
      </c>
      <c r="G79" s="170">
        <v>1668</v>
      </c>
      <c r="H79" s="170"/>
      <c r="I79" s="170">
        <f t="shared" si="59"/>
        <v>6333</v>
      </c>
      <c r="J79" s="170">
        <v>4852</v>
      </c>
      <c r="K79" s="170">
        <v>1481</v>
      </c>
      <c r="L79" s="170"/>
      <c r="M79" s="170">
        <f t="shared" si="60"/>
        <v>5189</v>
      </c>
      <c r="N79" s="170">
        <v>3591</v>
      </c>
      <c r="O79" s="170">
        <v>1598</v>
      </c>
      <c r="P79" s="170"/>
      <c r="Q79" s="170">
        <f t="shared" si="61"/>
        <v>4983</v>
      </c>
      <c r="R79" s="170">
        <v>3662</v>
      </c>
      <c r="S79" s="170">
        <v>1321</v>
      </c>
      <c r="T79" s="170"/>
      <c r="U79" s="170">
        <f t="shared" si="62"/>
        <v>8030</v>
      </c>
      <c r="V79" s="170">
        <v>5407</v>
      </c>
      <c r="W79" s="170">
        <v>2623</v>
      </c>
      <c r="X79" s="170"/>
      <c r="Y79" s="170">
        <f t="shared" si="63"/>
        <v>9037</v>
      </c>
      <c r="Z79" s="170">
        <v>5637</v>
      </c>
      <c r="AA79" s="170">
        <v>3400</v>
      </c>
      <c r="AB79" s="170"/>
      <c r="AC79" s="170">
        <f t="shared" si="64"/>
        <v>9082</v>
      </c>
      <c r="AD79" s="170">
        <v>6431</v>
      </c>
      <c r="AE79" s="170">
        <v>2651</v>
      </c>
      <c r="AF79" s="170"/>
      <c r="AG79" s="170">
        <f t="shared" si="65"/>
        <v>9529</v>
      </c>
      <c r="AH79" s="170">
        <v>7518</v>
      </c>
      <c r="AI79" s="170">
        <v>2011</v>
      </c>
      <c r="AJ79" s="170"/>
      <c r="AK79" s="170">
        <f t="shared" si="66"/>
        <v>4236</v>
      </c>
      <c r="AL79" s="170">
        <v>3306</v>
      </c>
      <c r="AM79" s="170">
        <v>930</v>
      </c>
      <c r="AN79" s="170"/>
      <c r="AO79" s="170">
        <f t="shared" si="67"/>
        <v>3312</v>
      </c>
      <c r="AP79" s="170">
        <v>1726</v>
      </c>
      <c r="AQ79" s="170">
        <v>1586</v>
      </c>
      <c r="AR79" s="170"/>
      <c r="AS79" s="170">
        <v>10193</v>
      </c>
      <c r="AT79" s="170">
        <v>7293</v>
      </c>
      <c r="AU79" s="170">
        <v>2900</v>
      </c>
      <c r="AV79" s="170"/>
      <c r="AW79" s="170">
        <v>13235</v>
      </c>
      <c r="AX79" s="170">
        <v>11310</v>
      </c>
      <c r="AY79" s="170">
        <v>1925</v>
      </c>
    </row>
    <row r="80" spans="2:51" ht="15" customHeight="1">
      <c r="B80" s="169" t="s">
        <v>130</v>
      </c>
      <c r="C80" s="169" t="s">
        <v>639</v>
      </c>
      <c r="D80" s="169"/>
      <c r="E80" s="170">
        <f t="shared" si="58"/>
        <v>1750</v>
      </c>
      <c r="F80" s="170">
        <v>1634</v>
      </c>
      <c r="G80" s="170">
        <v>116</v>
      </c>
      <c r="H80" s="170"/>
      <c r="I80" s="170">
        <f t="shared" si="59"/>
        <v>282</v>
      </c>
      <c r="J80" s="170">
        <v>202</v>
      </c>
      <c r="K80" s="170">
        <v>80</v>
      </c>
      <c r="L80" s="170"/>
      <c r="M80" s="170">
        <f t="shared" si="60"/>
        <v>65</v>
      </c>
      <c r="N80" s="170">
        <v>53</v>
      </c>
      <c r="O80" s="170">
        <v>12</v>
      </c>
      <c r="P80" s="170"/>
      <c r="Q80" s="170">
        <f t="shared" si="61"/>
        <v>96</v>
      </c>
      <c r="R80" s="170">
        <v>89</v>
      </c>
      <c r="S80" s="170">
        <v>7</v>
      </c>
      <c r="T80" s="170"/>
      <c r="U80" s="170">
        <f t="shared" si="62"/>
        <v>109</v>
      </c>
      <c r="V80" s="170">
        <v>100</v>
      </c>
      <c r="W80" s="170">
        <v>9</v>
      </c>
      <c r="X80" s="170"/>
      <c r="Y80" s="170">
        <f t="shared" si="63"/>
        <v>58</v>
      </c>
      <c r="Z80" s="170">
        <v>55</v>
      </c>
      <c r="AA80" s="170">
        <v>3</v>
      </c>
      <c r="AB80" s="170"/>
      <c r="AC80" s="170">
        <f t="shared" si="64"/>
        <v>50</v>
      </c>
      <c r="AD80" s="170">
        <v>45</v>
      </c>
      <c r="AE80" s="170">
        <v>5</v>
      </c>
      <c r="AF80" s="170"/>
      <c r="AG80" s="170">
        <f t="shared" si="65"/>
        <v>62</v>
      </c>
      <c r="AH80" s="170">
        <v>48</v>
      </c>
      <c r="AI80" s="170">
        <v>14</v>
      </c>
      <c r="AJ80" s="170"/>
      <c r="AK80" s="170">
        <f t="shared" si="66"/>
        <v>29</v>
      </c>
      <c r="AL80" s="170">
        <v>22</v>
      </c>
      <c r="AM80" s="170">
        <v>7</v>
      </c>
      <c r="AN80" s="170"/>
      <c r="AO80" s="170">
        <f t="shared" si="67"/>
        <v>43563</v>
      </c>
      <c r="AP80" s="170">
        <v>43555</v>
      </c>
      <c r="AQ80" s="170">
        <v>8</v>
      </c>
      <c r="AR80" s="170"/>
      <c r="AS80" s="170">
        <v>23</v>
      </c>
      <c r="AT80" s="170">
        <v>21</v>
      </c>
      <c r="AU80" s="170">
        <v>2</v>
      </c>
      <c r="AV80" s="170"/>
      <c r="AW80" s="170">
        <v>21</v>
      </c>
      <c r="AX80" s="170">
        <v>16</v>
      </c>
      <c r="AY80" s="170">
        <v>5</v>
      </c>
    </row>
    <row r="81" spans="2:51" ht="15" customHeight="1">
      <c r="B81" s="169" t="s">
        <v>131</v>
      </c>
      <c r="C81" s="169" t="s">
        <v>640</v>
      </c>
      <c r="D81" s="169"/>
      <c r="E81" s="170">
        <f t="shared" si="58"/>
        <v>486110</v>
      </c>
      <c r="F81" s="170">
        <v>479205</v>
      </c>
      <c r="G81" s="170">
        <v>6905</v>
      </c>
      <c r="H81" s="170"/>
      <c r="I81" s="170">
        <f t="shared" si="59"/>
        <v>392568</v>
      </c>
      <c r="J81" s="170">
        <v>386524</v>
      </c>
      <c r="K81" s="170">
        <v>6044</v>
      </c>
      <c r="L81" s="170"/>
      <c r="M81" s="170">
        <f t="shared" si="60"/>
        <v>111535</v>
      </c>
      <c r="N81" s="170">
        <v>106904</v>
      </c>
      <c r="O81" s="170">
        <v>4631</v>
      </c>
      <c r="P81" s="170"/>
      <c r="Q81" s="170">
        <f t="shared" si="61"/>
        <v>77297</v>
      </c>
      <c r="R81" s="170">
        <v>73402</v>
      </c>
      <c r="S81" s="170">
        <v>3895</v>
      </c>
      <c r="T81" s="170"/>
      <c r="U81" s="170">
        <f t="shared" si="62"/>
        <v>82790</v>
      </c>
      <c r="V81" s="170">
        <v>77370</v>
      </c>
      <c r="W81" s="170">
        <v>5420</v>
      </c>
      <c r="X81" s="170"/>
      <c r="Y81" s="170">
        <f t="shared" si="63"/>
        <v>84000</v>
      </c>
      <c r="Z81" s="170">
        <v>79107</v>
      </c>
      <c r="AA81" s="170">
        <v>4893</v>
      </c>
      <c r="AB81" s="170"/>
      <c r="AC81" s="170">
        <f t="shared" si="64"/>
        <v>80015</v>
      </c>
      <c r="AD81" s="170">
        <v>74988</v>
      </c>
      <c r="AE81" s="170">
        <v>5027</v>
      </c>
      <c r="AF81" s="170"/>
      <c r="AG81" s="170">
        <f t="shared" si="65"/>
        <v>81338</v>
      </c>
      <c r="AH81" s="170">
        <v>76025</v>
      </c>
      <c r="AI81" s="170">
        <v>5313</v>
      </c>
      <c r="AJ81" s="170"/>
      <c r="AK81" s="170">
        <f t="shared" si="66"/>
        <v>40725</v>
      </c>
      <c r="AL81" s="170">
        <v>37561</v>
      </c>
      <c r="AM81" s="170">
        <v>3164</v>
      </c>
      <c r="AN81" s="170"/>
      <c r="AO81" s="170">
        <f t="shared" si="67"/>
        <v>11198</v>
      </c>
      <c r="AP81" s="170">
        <v>8244</v>
      </c>
      <c r="AQ81" s="170">
        <v>2954</v>
      </c>
      <c r="AR81" s="170"/>
      <c r="AS81" s="170">
        <v>64580</v>
      </c>
      <c r="AT81" s="170">
        <v>59564</v>
      </c>
      <c r="AU81" s="170">
        <v>5016</v>
      </c>
      <c r="AV81" s="170"/>
      <c r="AW81" s="170">
        <v>74451</v>
      </c>
      <c r="AX81" s="170">
        <v>70039</v>
      </c>
      <c r="AY81" s="170">
        <v>4412</v>
      </c>
    </row>
    <row r="82" spans="2:51" ht="15" customHeight="1">
      <c r="B82" s="169" t="s">
        <v>111</v>
      </c>
      <c r="C82" s="169" t="s">
        <v>651</v>
      </c>
      <c r="D82" s="169"/>
      <c r="E82" s="170">
        <f t="shared" si="58"/>
        <v>11050</v>
      </c>
      <c r="F82" s="170">
        <v>10443</v>
      </c>
      <c r="G82" s="170">
        <v>607</v>
      </c>
      <c r="H82" s="170"/>
      <c r="I82" s="170">
        <f t="shared" si="59"/>
        <v>8371</v>
      </c>
      <c r="J82" s="170">
        <v>7990</v>
      </c>
      <c r="K82" s="170">
        <v>381</v>
      </c>
      <c r="L82" s="170"/>
      <c r="M82" s="170">
        <f t="shared" si="60"/>
        <v>16634</v>
      </c>
      <c r="N82" s="170">
        <v>16238</v>
      </c>
      <c r="O82" s="170">
        <v>396</v>
      </c>
      <c r="P82" s="170"/>
      <c r="Q82" s="170">
        <f t="shared" si="61"/>
        <v>32012</v>
      </c>
      <c r="R82" s="170">
        <v>31634</v>
      </c>
      <c r="S82" s="170">
        <v>378</v>
      </c>
      <c r="T82" s="170"/>
      <c r="U82" s="170">
        <f t="shared" si="62"/>
        <v>31617</v>
      </c>
      <c r="V82" s="170">
        <v>31082</v>
      </c>
      <c r="W82" s="170">
        <v>535</v>
      </c>
      <c r="X82" s="170"/>
      <c r="Y82" s="170">
        <f t="shared" si="63"/>
        <v>19766</v>
      </c>
      <c r="Z82" s="170">
        <v>19298</v>
      </c>
      <c r="AA82" s="170">
        <v>468</v>
      </c>
      <c r="AB82" s="170"/>
      <c r="AC82" s="170">
        <f t="shared" si="64"/>
        <v>21103</v>
      </c>
      <c r="AD82" s="170">
        <v>20651</v>
      </c>
      <c r="AE82" s="170">
        <v>452</v>
      </c>
      <c r="AF82" s="170"/>
      <c r="AG82" s="170">
        <f t="shared" si="65"/>
        <v>20977</v>
      </c>
      <c r="AH82" s="170">
        <v>20454</v>
      </c>
      <c r="AI82" s="170">
        <v>523</v>
      </c>
      <c r="AJ82" s="170"/>
      <c r="AK82" s="170">
        <f t="shared" si="66"/>
        <v>7489</v>
      </c>
      <c r="AL82" s="170">
        <v>7259</v>
      </c>
      <c r="AM82" s="170">
        <v>230</v>
      </c>
      <c r="AN82" s="170"/>
      <c r="AO82" s="170">
        <f t="shared" si="67"/>
        <v>537</v>
      </c>
      <c r="AP82" s="170">
        <v>125</v>
      </c>
      <c r="AQ82" s="170">
        <v>412</v>
      </c>
      <c r="AR82" s="170"/>
      <c r="AS82" s="170">
        <v>19114</v>
      </c>
      <c r="AT82" s="170">
        <v>18617</v>
      </c>
      <c r="AU82" s="170">
        <v>497</v>
      </c>
      <c r="AV82" s="170"/>
      <c r="AW82" s="170">
        <v>19217</v>
      </c>
      <c r="AX82" s="170">
        <v>18676</v>
      </c>
      <c r="AY82" s="170">
        <v>541</v>
      </c>
    </row>
    <row r="83" spans="2:51" ht="15" customHeight="1">
      <c r="B83" s="169" t="s">
        <v>94</v>
      </c>
      <c r="C83" s="169" t="s">
        <v>652</v>
      </c>
      <c r="D83" s="169"/>
      <c r="E83" s="170">
        <f t="shared" si="58"/>
        <v>1681</v>
      </c>
      <c r="F83" s="170">
        <v>1454</v>
      </c>
      <c r="G83" s="170">
        <v>227</v>
      </c>
      <c r="H83" s="170"/>
      <c r="I83" s="170">
        <f t="shared" si="59"/>
        <v>3124</v>
      </c>
      <c r="J83" s="170">
        <v>2930</v>
      </c>
      <c r="K83" s="170">
        <v>194</v>
      </c>
      <c r="L83" s="170"/>
      <c r="M83" s="170">
        <f t="shared" si="60"/>
        <v>2140</v>
      </c>
      <c r="N83" s="170">
        <v>1915</v>
      </c>
      <c r="O83" s="170">
        <v>225</v>
      </c>
      <c r="P83" s="170"/>
      <c r="Q83" s="170">
        <f t="shared" si="61"/>
        <v>2526</v>
      </c>
      <c r="R83" s="170">
        <v>2305</v>
      </c>
      <c r="S83" s="170">
        <v>221</v>
      </c>
      <c r="T83" s="170"/>
      <c r="U83" s="170">
        <f t="shared" si="62"/>
        <v>2508</v>
      </c>
      <c r="V83" s="170">
        <v>2211</v>
      </c>
      <c r="W83" s="170">
        <v>297</v>
      </c>
      <c r="X83" s="170"/>
      <c r="Y83" s="170">
        <f t="shared" si="63"/>
        <v>2993</v>
      </c>
      <c r="Z83" s="170">
        <v>2697</v>
      </c>
      <c r="AA83" s="170">
        <v>296</v>
      </c>
      <c r="AB83" s="170"/>
      <c r="AC83" s="170">
        <f t="shared" si="64"/>
        <v>2787</v>
      </c>
      <c r="AD83" s="170">
        <v>2445</v>
      </c>
      <c r="AE83" s="170">
        <v>342</v>
      </c>
      <c r="AF83" s="170"/>
      <c r="AG83" s="170">
        <f t="shared" si="65"/>
        <v>2874</v>
      </c>
      <c r="AH83" s="170">
        <v>2535</v>
      </c>
      <c r="AI83" s="170">
        <v>339</v>
      </c>
      <c r="AJ83" s="170"/>
      <c r="AK83" s="170">
        <f t="shared" si="66"/>
        <v>1009</v>
      </c>
      <c r="AL83" s="170">
        <v>869</v>
      </c>
      <c r="AM83" s="170">
        <v>140</v>
      </c>
      <c r="AN83" s="170"/>
      <c r="AO83" s="170">
        <f t="shared" si="67"/>
        <v>4732</v>
      </c>
      <c r="AP83" s="170">
        <v>4721</v>
      </c>
      <c r="AQ83" s="170">
        <v>11</v>
      </c>
      <c r="AR83" s="170"/>
      <c r="AS83" s="170">
        <v>2068</v>
      </c>
      <c r="AT83" s="170">
        <v>1603</v>
      </c>
      <c r="AU83" s="170">
        <v>465</v>
      </c>
      <c r="AV83" s="170"/>
      <c r="AW83" s="170">
        <v>3540</v>
      </c>
      <c r="AX83" s="170">
        <v>3121</v>
      </c>
      <c r="AY83" s="170">
        <v>419</v>
      </c>
    </row>
    <row r="84" spans="2:51" ht="15" customHeight="1">
      <c r="B84" s="169" t="s">
        <v>95</v>
      </c>
      <c r="C84" s="169" t="s">
        <v>653</v>
      </c>
      <c r="D84" s="169"/>
      <c r="E84" s="170">
        <f t="shared" si="58"/>
        <v>27217</v>
      </c>
      <c r="F84" s="170">
        <v>24697</v>
      </c>
      <c r="G84" s="170">
        <v>2520</v>
      </c>
      <c r="H84" s="170"/>
      <c r="I84" s="170">
        <f t="shared" si="59"/>
        <v>15723</v>
      </c>
      <c r="J84" s="170">
        <v>13581</v>
      </c>
      <c r="K84" s="170">
        <v>2142</v>
      </c>
      <c r="L84" s="170"/>
      <c r="M84" s="170">
        <f t="shared" si="60"/>
        <v>18404</v>
      </c>
      <c r="N84" s="170">
        <v>16445</v>
      </c>
      <c r="O84" s="170">
        <v>1959</v>
      </c>
      <c r="P84" s="170"/>
      <c r="Q84" s="170">
        <f t="shared" si="61"/>
        <v>27860</v>
      </c>
      <c r="R84" s="170">
        <v>26150</v>
      </c>
      <c r="S84" s="170">
        <v>1710</v>
      </c>
      <c r="T84" s="170"/>
      <c r="U84" s="170">
        <f t="shared" si="62"/>
        <v>27197</v>
      </c>
      <c r="V84" s="170">
        <v>25281</v>
      </c>
      <c r="W84" s="170">
        <v>1916</v>
      </c>
      <c r="X84" s="170"/>
      <c r="Y84" s="170">
        <f t="shared" si="63"/>
        <v>21533</v>
      </c>
      <c r="Z84" s="170">
        <v>19727</v>
      </c>
      <c r="AA84" s="170">
        <v>1806</v>
      </c>
      <c r="AB84" s="170"/>
      <c r="AC84" s="170">
        <f t="shared" si="64"/>
        <v>23624</v>
      </c>
      <c r="AD84" s="170">
        <v>21911</v>
      </c>
      <c r="AE84" s="170">
        <v>1713</v>
      </c>
      <c r="AF84" s="170"/>
      <c r="AG84" s="170">
        <f t="shared" si="65"/>
        <v>23850</v>
      </c>
      <c r="AH84" s="170">
        <v>22285</v>
      </c>
      <c r="AI84" s="170">
        <v>1565</v>
      </c>
      <c r="AJ84" s="170"/>
      <c r="AK84" s="170">
        <f t="shared" si="66"/>
        <v>11630</v>
      </c>
      <c r="AL84" s="170">
        <v>10418</v>
      </c>
      <c r="AM84" s="170">
        <v>1212</v>
      </c>
      <c r="AN84" s="170"/>
      <c r="AO84" s="170">
        <f t="shared" si="67"/>
        <v>1701</v>
      </c>
      <c r="AP84" s="170">
        <v>158</v>
      </c>
      <c r="AQ84" s="170">
        <v>1543</v>
      </c>
      <c r="AR84" s="170"/>
      <c r="AS84" s="170">
        <v>19559</v>
      </c>
      <c r="AT84" s="170">
        <v>17223</v>
      </c>
      <c r="AU84" s="170">
        <v>2336</v>
      </c>
      <c r="AV84" s="170"/>
      <c r="AW84" s="170">
        <v>26392</v>
      </c>
      <c r="AX84" s="170">
        <v>24599</v>
      </c>
      <c r="AY84" s="170">
        <v>1793</v>
      </c>
    </row>
    <row r="85" spans="2:51" ht="15" customHeight="1">
      <c r="B85" s="169" t="s">
        <v>123</v>
      </c>
      <c r="C85" s="169" t="s">
        <v>664</v>
      </c>
      <c r="D85" s="169"/>
      <c r="E85" s="170">
        <f t="shared" si="58"/>
        <v>13296</v>
      </c>
      <c r="F85" s="170">
        <v>12756</v>
      </c>
      <c r="G85" s="170">
        <v>540</v>
      </c>
      <c r="H85" s="170"/>
      <c r="I85" s="170">
        <f t="shared" si="59"/>
        <v>13076</v>
      </c>
      <c r="J85" s="170">
        <v>12332</v>
      </c>
      <c r="K85" s="170">
        <v>744</v>
      </c>
      <c r="L85" s="170"/>
      <c r="M85" s="170">
        <f t="shared" si="60"/>
        <v>10427</v>
      </c>
      <c r="N85" s="170">
        <v>9502</v>
      </c>
      <c r="O85" s="170">
        <v>925</v>
      </c>
      <c r="P85" s="170"/>
      <c r="Q85" s="170">
        <f t="shared" si="61"/>
        <v>15105</v>
      </c>
      <c r="R85" s="170">
        <v>14337</v>
      </c>
      <c r="S85" s="170">
        <v>768</v>
      </c>
      <c r="T85" s="170"/>
      <c r="U85" s="170">
        <f t="shared" si="62"/>
        <v>15820</v>
      </c>
      <c r="V85" s="170">
        <v>14881</v>
      </c>
      <c r="W85" s="170">
        <v>939</v>
      </c>
      <c r="X85" s="170"/>
      <c r="Y85" s="170">
        <f t="shared" si="63"/>
        <v>17677</v>
      </c>
      <c r="Z85" s="170">
        <v>16961</v>
      </c>
      <c r="AA85" s="170">
        <v>716</v>
      </c>
      <c r="AB85" s="170"/>
      <c r="AC85" s="170">
        <f t="shared" si="64"/>
        <v>14522</v>
      </c>
      <c r="AD85" s="170">
        <v>13687</v>
      </c>
      <c r="AE85" s="170">
        <v>835</v>
      </c>
      <c r="AF85" s="170"/>
      <c r="AG85" s="170">
        <f t="shared" si="65"/>
        <v>12597</v>
      </c>
      <c r="AH85" s="170">
        <v>11794</v>
      </c>
      <c r="AI85" s="170">
        <v>803</v>
      </c>
      <c r="AJ85" s="170"/>
      <c r="AK85" s="170">
        <f t="shared" si="66"/>
        <v>5267</v>
      </c>
      <c r="AL85" s="170">
        <v>4745</v>
      </c>
      <c r="AM85" s="170">
        <v>522</v>
      </c>
      <c r="AN85" s="170"/>
      <c r="AO85" s="170">
        <f t="shared" si="67"/>
        <v>2012</v>
      </c>
      <c r="AP85" s="170">
        <v>1213</v>
      </c>
      <c r="AQ85" s="170">
        <v>799</v>
      </c>
      <c r="AR85" s="170"/>
      <c r="AS85" s="170">
        <v>12408</v>
      </c>
      <c r="AT85" s="170">
        <v>10954</v>
      </c>
      <c r="AU85" s="170">
        <v>1454</v>
      </c>
      <c r="AV85" s="170"/>
      <c r="AW85" s="170">
        <v>19067</v>
      </c>
      <c r="AX85" s="170">
        <v>17616</v>
      </c>
      <c r="AY85" s="170">
        <v>1451</v>
      </c>
    </row>
    <row r="86" spans="2:51" ht="15" customHeight="1">
      <c r="B86" s="169" t="s">
        <v>115</v>
      </c>
      <c r="C86" s="169" t="s">
        <v>636</v>
      </c>
      <c r="D86" s="169"/>
      <c r="E86" s="170">
        <f t="shared" si="58"/>
        <v>6591</v>
      </c>
      <c r="F86" s="170">
        <v>5431</v>
      </c>
      <c r="G86" s="170">
        <v>1160</v>
      </c>
      <c r="H86" s="170"/>
      <c r="I86" s="170">
        <f t="shared" si="59"/>
        <v>5249</v>
      </c>
      <c r="J86" s="170">
        <v>4317</v>
      </c>
      <c r="K86" s="170">
        <v>932</v>
      </c>
      <c r="L86" s="170"/>
      <c r="M86" s="170">
        <f t="shared" si="60"/>
        <v>7095</v>
      </c>
      <c r="N86" s="170">
        <v>5910</v>
      </c>
      <c r="O86" s="170">
        <v>1185</v>
      </c>
      <c r="P86" s="170"/>
      <c r="Q86" s="170">
        <f t="shared" si="61"/>
        <v>11480</v>
      </c>
      <c r="R86" s="170">
        <v>10357</v>
      </c>
      <c r="S86" s="170">
        <v>1123</v>
      </c>
      <c r="T86" s="170"/>
      <c r="U86" s="170">
        <f t="shared" si="62"/>
        <v>14508</v>
      </c>
      <c r="V86" s="170">
        <v>13138</v>
      </c>
      <c r="W86" s="170">
        <v>1370</v>
      </c>
      <c r="X86" s="170"/>
      <c r="Y86" s="170">
        <f t="shared" si="63"/>
        <v>17451</v>
      </c>
      <c r="Z86" s="170">
        <v>16142</v>
      </c>
      <c r="AA86" s="170">
        <v>1309</v>
      </c>
      <c r="AB86" s="170"/>
      <c r="AC86" s="170">
        <f t="shared" si="64"/>
        <v>16618</v>
      </c>
      <c r="AD86" s="170">
        <v>15335</v>
      </c>
      <c r="AE86" s="170">
        <v>1283</v>
      </c>
      <c r="AF86" s="170"/>
      <c r="AG86" s="170">
        <f t="shared" si="65"/>
        <v>19220</v>
      </c>
      <c r="AH86" s="170">
        <v>17797</v>
      </c>
      <c r="AI86" s="170">
        <v>1423</v>
      </c>
      <c r="AJ86" s="170"/>
      <c r="AK86" s="170">
        <f t="shared" si="66"/>
        <v>11705</v>
      </c>
      <c r="AL86" s="170">
        <v>11083</v>
      </c>
      <c r="AM86" s="170">
        <v>622</v>
      </c>
      <c r="AN86" s="170"/>
      <c r="AO86" s="170">
        <f t="shared" si="67"/>
        <v>3208</v>
      </c>
      <c r="AP86" s="170">
        <v>2621</v>
      </c>
      <c r="AQ86" s="170">
        <v>587</v>
      </c>
      <c r="AR86" s="170"/>
      <c r="AS86" s="170">
        <v>7823</v>
      </c>
      <c r="AT86" s="170">
        <v>6632</v>
      </c>
      <c r="AU86" s="170">
        <v>1191</v>
      </c>
      <c r="AV86" s="170"/>
      <c r="AW86" s="170">
        <v>15599</v>
      </c>
      <c r="AX86" s="170">
        <v>13284</v>
      </c>
      <c r="AY86" s="170">
        <v>2315</v>
      </c>
    </row>
    <row r="87" spans="2:51" ht="15" customHeight="1">
      <c r="B87" s="169" t="s">
        <v>114</v>
      </c>
      <c r="C87" s="169" t="s">
        <v>657</v>
      </c>
      <c r="D87" s="169"/>
      <c r="E87" s="170">
        <f t="shared" si="58"/>
        <v>2812</v>
      </c>
      <c r="F87" s="170">
        <v>2792</v>
      </c>
      <c r="G87" s="170">
        <v>20</v>
      </c>
      <c r="H87" s="170"/>
      <c r="I87" s="170">
        <f t="shared" si="59"/>
        <v>4365</v>
      </c>
      <c r="J87" s="170">
        <v>4242</v>
      </c>
      <c r="K87" s="170">
        <v>123</v>
      </c>
      <c r="L87" s="170"/>
      <c r="M87" s="170">
        <f t="shared" si="60"/>
        <v>7136</v>
      </c>
      <c r="N87" s="170">
        <v>6944</v>
      </c>
      <c r="O87" s="170">
        <v>192</v>
      </c>
      <c r="P87" s="170"/>
      <c r="Q87" s="170">
        <f t="shared" si="61"/>
        <v>10997</v>
      </c>
      <c r="R87" s="170">
        <v>10803</v>
      </c>
      <c r="S87" s="170">
        <v>194</v>
      </c>
      <c r="T87" s="170"/>
      <c r="U87" s="170">
        <f t="shared" si="62"/>
        <v>11023</v>
      </c>
      <c r="V87" s="170">
        <v>10731</v>
      </c>
      <c r="W87" s="170">
        <v>292</v>
      </c>
      <c r="X87" s="170"/>
      <c r="Y87" s="170">
        <f t="shared" si="63"/>
        <v>9871</v>
      </c>
      <c r="Z87" s="170">
        <v>9645</v>
      </c>
      <c r="AA87" s="170">
        <v>226</v>
      </c>
      <c r="AB87" s="170"/>
      <c r="AC87" s="170">
        <f t="shared" si="64"/>
        <v>9202</v>
      </c>
      <c r="AD87" s="170">
        <v>8903</v>
      </c>
      <c r="AE87" s="170">
        <v>299</v>
      </c>
      <c r="AF87" s="170"/>
      <c r="AG87" s="170">
        <f t="shared" si="65"/>
        <v>10520</v>
      </c>
      <c r="AH87" s="170">
        <v>10224</v>
      </c>
      <c r="AI87" s="170">
        <v>296</v>
      </c>
      <c r="AJ87" s="170"/>
      <c r="AK87" s="170">
        <f t="shared" si="66"/>
        <v>5151</v>
      </c>
      <c r="AL87" s="170">
        <v>4962</v>
      </c>
      <c r="AM87" s="170">
        <v>189</v>
      </c>
      <c r="AN87" s="170"/>
      <c r="AO87" s="170">
        <f t="shared" si="67"/>
        <v>12374</v>
      </c>
      <c r="AP87" s="170">
        <v>12019</v>
      </c>
      <c r="AQ87" s="170">
        <v>355</v>
      </c>
      <c r="AR87" s="170"/>
      <c r="AS87" s="170">
        <v>7868</v>
      </c>
      <c r="AT87" s="170">
        <v>7561</v>
      </c>
      <c r="AU87" s="170">
        <v>307</v>
      </c>
      <c r="AV87" s="170"/>
      <c r="AW87" s="170">
        <v>13628</v>
      </c>
      <c r="AX87" s="170">
        <v>13341</v>
      </c>
      <c r="AY87" s="170">
        <v>287</v>
      </c>
    </row>
    <row r="88" spans="2:51" ht="15" customHeight="1">
      <c r="B88" s="169" t="s">
        <v>753</v>
      </c>
      <c r="C88" s="169" t="s">
        <v>654</v>
      </c>
      <c r="D88" s="169"/>
      <c r="E88" s="170">
        <f t="shared" si="58"/>
        <v>1341</v>
      </c>
      <c r="F88" s="170">
        <v>1341</v>
      </c>
      <c r="G88" s="170">
        <v>0</v>
      </c>
      <c r="H88" s="170"/>
      <c r="I88" s="170">
        <f t="shared" si="59"/>
        <v>1077</v>
      </c>
      <c r="J88" s="170">
        <v>1077</v>
      </c>
      <c r="K88" s="170">
        <v>0</v>
      </c>
      <c r="L88" s="170"/>
      <c r="M88" s="170">
        <f t="shared" si="60"/>
        <v>1285</v>
      </c>
      <c r="N88" s="170">
        <v>1285</v>
      </c>
      <c r="O88" s="170">
        <v>0</v>
      </c>
      <c r="P88" s="170"/>
      <c r="Q88" s="170">
        <f t="shared" si="61"/>
        <v>3464</v>
      </c>
      <c r="R88" s="170">
        <v>3464</v>
      </c>
      <c r="S88" s="170">
        <v>0</v>
      </c>
      <c r="T88" s="170"/>
      <c r="U88" s="170">
        <f t="shared" si="62"/>
        <v>4115</v>
      </c>
      <c r="V88" s="170">
        <v>4115</v>
      </c>
      <c r="W88" s="170">
        <v>0</v>
      </c>
      <c r="X88" s="170"/>
      <c r="Y88" s="170">
        <f t="shared" si="63"/>
        <v>3905</v>
      </c>
      <c r="Z88" s="170">
        <v>3905</v>
      </c>
      <c r="AA88" s="170">
        <v>0</v>
      </c>
      <c r="AB88" s="170"/>
      <c r="AC88" s="170">
        <f t="shared" si="64"/>
        <v>3602</v>
      </c>
      <c r="AD88" s="170">
        <v>3602</v>
      </c>
      <c r="AE88" s="170">
        <v>0</v>
      </c>
      <c r="AF88" s="170"/>
      <c r="AG88" s="170">
        <f t="shared" si="65"/>
        <v>3094</v>
      </c>
      <c r="AH88" s="170">
        <v>3094</v>
      </c>
      <c r="AI88" s="170">
        <v>0</v>
      </c>
      <c r="AJ88" s="170"/>
      <c r="AK88" s="170">
        <f t="shared" si="66"/>
        <v>651</v>
      </c>
      <c r="AL88" s="170">
        <v>651</v>
      </c>
      <c r="AM88" s="170">
        <v>0</v>
      </c>
      <c r="AN88" s="170"/>
      <c r="AO88" s="170">
        <f t="shared" si="67"/>
        <v>5816</v>
      </c>
      <c r="AP88" s="170">
        <v>5816</v>
      </c>
      <c r="AQ88" s="170">
        <v>0</v>
      </c>
      <c r="AR88" s="170"/>
      <c r="AS88" s="170">
        <v>323</v>
      </c>
      <c r="AT88" s="170">
        <v>323</v>
      </c>
      <c r="AU88" s="170">
        <v>0</v>
      </c>
      <c r="AV88" s="170"/>
      <c r="AW88" s="170">
        <v>1503</v>
      </c>
      <c r="AX88" s="170">
        <v>1503</v>
      </c>
      <c r="AY88" s="170">
        <v>0</v>
      </c>
    </row>
    <row r="89" spans="2:51" ht="15" customHeight="1">
      <c r="B89" s="169" t="s">
        <v>113</v>
      </c>
      <c r="C89" s="169" t="s">
        <v>656</v>
      </c>
      <c r="D89" s="169"/>
      <c r="E89" s="170">
        <f t="shared" si="58"/>
        <v>240</v>
      </c>
      <c r="F89" s="170">
        <v>239</v>
      </c>
      <c r="G89" s="170">
        <v>1</v>
      </c>
      <c r="H89" s="170"/>
      <c r="I89" s="170">
        <f t="shared" si="59"/>
        <v>205</v>
      </c>
      <c r="J89" s="170">
        <v>205</v>
      </c>
      <c r="K89" s="170">
        <v>0</v>
      </c>
      <c r="L89" s="170"/>
      <c r="M89" s="170">
        <f t="shared" si="60"/>
        <v>249</v>
      </c>
      <c r="N89" s="170">
        <v>249</v>
      </c>
      <c r="O89" s="170">
        <v>0</v>
      </c>
      <c r="P89" s="170"/>
      <c r="Q89" s="170">
        <f t="shared" si="61"/>
        <v>329</v>
      </c>
      <c r="R89" s="170">
        <v>325</v>
      </c>
      <c r="S89" s="170">
        <v>4</v>
      </c>
      <c r="T89" s="170"/>
      <c r="U89" s="170">
        <f t="shared" si="62"/>
        <v>233</v>
      </c>
      <c r="V89" s="170">
        <v>232</v>
      </c>
      <c r="W89" s="170">
        <v>1</v>
      </c>
      <c r="X89" s="170"/>
      <c r="Y89" s="170">
        <f t="shared" si="63"/>
        <v>297</v>
      </c>
      <c r="Z89" s="170">
        <v>296</v>
      </c>
      <c r="AA89" s="170">
        <v>1</v>
      </c>
      <c r="AB89" s="170"/>
      <c r="AC89" s="170">
        <f t="shared" si="64"/>
        <v>275</v>
      </c>
      <c r="AD89" s="170">
        <v>273</v>
      </c>
      <c r="AE89" s="170">
        <v>2</v>
      </c>
      <c r="AF89" s="170"/>
      <c r="AG89" s="170">
        <f t="shared" si="65"/>
        <v>370</v>
      </c>
      <c r="AH89" s="170">
        <v>366</v>
      </c>
      <c r="AI89" s="170">
        <v>4</v>
      </c>
      <c r="AJ89" s="170"/>
      <c r="AK89" s="170">
        <f t="shared" si="66"/>
        <v>164</v>
      </c>
      <c r="AL89" s="170">
        <v>164</v>
      </c>
      <c r="AM89" s="170">
        <v>0</v>
      </c>
      <c r="AN89" s="170"/>
      <c r="AO89" s="170">
        <f t="shared" si="67"/>
        <v>1850</v>
      </c>
      <c r="AP89" s="170">
        <v>1848</v>
      </c>
      <c r="AQ89" s="170">
        <v>2</v>
      </c>
      <c r="AR89" s="170"/>
      <c r="AS89" s="170">
        <v>326</v>
      </c>
      <c r="AT89" s="170">
        <v>325</v>
      </c>
      <c r="AU89" s="170">
        <v>1</v>
      </c>
      <c r="AV89" s="170"/>
      <c r="AW89" s="170">
        <v>538</v>
      </c>
      <c r="AX89" s="170">
        <v>534</v>
      </c>
      <c r="AY89" s="170">
        <v>4</v>
      </c>
    </row>
    <row r="90" spans="2:51" ht="15" customHeight="1">
      <c r="B90" s="169" t="s">
        <v>112</v>
      </c>
      <c r="C90" s="169" t="s">
        <v>655</v>
      </c>
      <c r="D90" s="169"/>
      <c r="E90" s="170">
        <f t="shared" si="58"/>
        <v>52693</v>
      </c>
      <c r="F90" s="170">
        <v>52173</v>
      </c>
      <c r="G90" s="170">
        <v>520</v>
      </c>
      <c r="H90" s="170"/>
      <c r="I90" s="170">
        <f t="shared" si="59"/>
        <v>37175</v>
      </c>
      <c r="J90" s="170">
        <v>36723</v>
      </c>
      <c r="K90" s="170">
        <v>452</v>
      </c>
      <c r="L90" s="170"/>
      <c r="M90" s="170">
        <f t="shared" si="60"/>
        <v>36442</v>
      </c>
      <c r="N90" s="170">
        <v>36094</v>
      </c>
      <c r="O90" s="170">
        <v>348</v>
      </c>
      <c r="P90" s="170"/>
      <c r="Q90" s="170">
        <f t="shared" si="61"/>
        <v>44129</v>
      </c>
      <c r="R90" s="170">
        <v>43783</v>
      </c>
      <c r="S90" s="170">
        <v>346</v>
      </c>
      <c r="T90" s="170"/>
      <c r="U90" s="170">
        <f t="shared" si="62"/>
        <v>44512</v>
      </c>
      <c r="V90" s="170">
        <v>44009</v>
      </c>
      <c r="W90" s="170">
        <v>503</v>
      </c>
      <c r="X90" s="170"/>
      <c r="Y90" s="170">
        <f t="shared" si="63"/>
        <v>45725</v>
      </c>
      <c r="Z90" s="170">
        <v>45321</v>
      </c>
      <c r="AA90" s="170">
        <v>404</v>
      </c>
      <c r="AB90" s="170"/>
      <c r="AC90" s="170">
        <f t="shared" si="64"/>
        <v>47894</v>
      </c>
      <c r="AD90" s="170">
        <v>47420</v>
      </c>
      <c r="AE90" s="170">
        <v>474</v>
      </c>
      <c r="AF90" s="170"/>
      <c r="AG90" s="170">
        <f t="shared" si="65"/>
        <v>45678</v>
      </c>
      <c r="AH90" s="170">
        <v>45301</v>
      </c>
      <c r="AI90" s="170">
        <v>377</v>
      </c>
      <c r="AJ90" s="170"/>
      <c r="AK90" s="170">
        <f t="shared" si="66"/>
        <v>17795</v>
      </c>
      <c r="AL90" s="170">
        <v>17591</v>
      </c>
      <c r="AM90" s="170">
        <v>204</v>
      </c>
      <c r="AN90" s="170"/>
      <c r="AO90" s="170">
        <f t="shared" si="67"/>
        <v>465</v>
      </c>
      <c r="AP90" s="170">
        <v>135</v>
      </c>
      <c r="AQ90" s="170">
        <v>330</v>
      </c>
      <c r="AR90" s="170"/>
      <c r="AS90" s="170">
        <v>25570</v>
      </c>
      <c r="AT90" s="170">
        <v>25240</v>
      </c>
      <c r="AU90" s="170">
        <v>330</v>
      </c>
      <c r="AV90" s="170"/>
      <c r="AW90" s="170">
        <v>43807</v>
      </c>
      <c r="AX90" s="170">
        <v>43513</v>
      </c>
      <c r="AY90" s="170">
        <v>294</v>
      </c>
    </row>
    <row r="91" spans="2:51" ht="15" customHeight="1">
      <c r="B91" s="169" t="s">
        <v>116</v>
      </c>
      <c r="C91" s="169" t="s">
        <v>658</v>
      </c>
      <c r="D91" s="169"/>
      <c r="E91" s="170">
        <f t="shared" si="58"/>
        <v>6882</v>
      </c>
      <c r="F91" s="170">
        <v>6652</v>
      </c>
      <c r="G91" s="170">
        <v>230</v>
      </c>
      <c r="H91" s="170"/>
      <c r="I91" s="170">
        <f t="shared" si="59"/>
        <v>10258</v>
      </c>
      <c r="J91" s="170">
        <v>8097</v>
      </c>
      <c r="K91" s="170">
        <v>2161</v>
      </c>
      <c r="L91" s="170"/>
      <c r="M91" s="170">
        <f t="shared" si="60"/>
        <v>12987</v>
      </c>
      <c r="N91" s="170">
        <v>9911</v>
      </c>
      <c r="O91" s="170">
        <v>3076</v>
      </c>
      <c r="P91" s="170"/>
      <c r="Q91" s="170">
        <f t="shared" si="61"/>
        <v>27703</v>
      </c>
      <c r="R91" s="170">
        <v>21992</v>
      </c>
      <c r="S91" s="170">
        <v>5711</v>
      </c>
      <c r="T91" s="170"/>
      <c r="U91" s="170">
        <f t="shared" si="62"/>
        <v>33303</v>
      </c>
      <c r="V91" s="170">
        <v>26859</v>
      </c>
      <c r="W91" s="170">
        <v>6444</v>
      </c>
      <c r="X91" s="170"/>
      <c r="Y91" s="170">
        <f t="shared" si="63"/>
        <v>31250</v>
      </c>
      <c r="Z91" s="170">
        <v>24924</v>
      </c>
      <c r="AA91" s="170">
        <v>6326</v>
      </c>
      <c r="AB91" s="170"/>
      <c r="AC91" s="170">
        <f t="shared" si="64"/>
        <v>26327</v>
      </c>
      <c r="AD91" s="170">
        <v>20340</v>
      </c>
      <c r="AE91" s="170">
        <v>5987</v>
      </c>
      <c r="AF91" s="170"/>
      <c r="AG91" s="170">
        <f t="shared" si="65"/>
        <v>26681</v>
      </c>
      <c r="AH91" s="170">
        <v>21373</v>
      </c>
      <c r="AI91" s="170">
        <v>5308</v>
      </c>
      <c r="AJ91" s="170"/>
      <c r="AK91" s="170">
        <f t="shared" si="66"/>
        <v>13171</v>
      </c>
      <c r="AL91" s="170">
        <v>9577</v>
      </c>
      <c r="AM91" s="170">
        <v>3594</v>
      </c>
      <c r="AN91" s="170"/>
      <c r="AO91" s="170">
        <f t="shared" si="67"/>
        <v>7296</v>
      </c>
      <c r="AP91" s="170">
        <v>1954</v>
      </c>
      <c r="AQ91" s="170">
        <v>5342</v>
      </c>
      <c r="AR91" s="170"/>
      <c r="AS91" s="170">
        <v>35530</v>
      </c>
      <c r="AT91" s="170">
        <v>27753</v>
      </c>
      <c r="AU91" s="170">
        <v>7777</v>
      </c>
      <c r="AV91" s="170"/>
      <c r="AW91" s="170">
        <v>46915</v>
      </c>
      <c r="AX91" s="170">
        <v>39768</v>
      </c>
      <c r="AY91" s="170">
        <v>7147</v>
      </c>
    </row>
    <row r="92" spans="2:51" ht="15" customHeight="1">
      <c r="B92" s="169" t="s">
        <v>117</v>
      </c>
      <c r="C92" s="169" t="s">
        <v>659</v>
      </c>
      <c r="D92" s="169"/>
      <c r="E92" s="170">
        <f t="shared" si="58"/>
        <v>2967</v>
      </c>
      <c r="F92" s="170">
        <v>2949</v>
      </c>
      <c r="G92" s="170">
        <v>18</v>
      </c>
      <c r="H92" s="170"/>
      <c r="I92" s="170">
        <f t="shared" si="59"/>
        <v>1924</v>
      </c>
      <c r="J92" s="170">
        <v>1908</v>
      </c>
      <c r="K92" s="170">
        <v>16</v>
      </c>
      <c r="L92" s="170"/>
      <c r="M92" s="170">
        <f t="shared" si="60"/>
        <v>2402</v>
      </c>
      <c r="N92" s="170">
        <v>2385</v>
      </c>
      <c r="O92" s="170">
        <v>17</v>
      </c>
      <c r="P92" s="170"/>
      <c r="Q92" s="170">
        <f t="shared" si="61"/>
        <v>6140</v>
      </c>
      <c r="R92" s="170">
        <v>6122</v>
      </c>
      <c r="S92" s="170">
        <v>18</v>
      </c>
      <c r="T92" s="170"/>
      <c r="U92" s="170">
        <f t="shared" si="62"/>
        <v>5820</v>
      </c>
      <c r="V92" s="170">
        <v>5792</v>
      </c>
      <c r="W92" s="170">
        <v>28</v>
      </c>
      <c r="X92" s="170"/>
      <c r="Y92" s="170">
        <f t="shared" si="63"/>
        <v>5262</v>
      </c>
      <c r="Z92" s="170">
        <v>5230</v>
      </c>
      <c r="AA92" s="170">
        <v>32</v>
      </c>
      <c r="AB92" s="170"/>
      <c r="AC92" s="170">
        <f t="shared" si="64"/>
        <v>6140</v>
      </c>
      <c r="AD92" s="170">
        <v>6111</v>
      </c>
      <c r="AE92" s="170">
        <v>29</v>
      </c>
      <c r="AF92" s="170"/>
      <c r="AG92" s="170">
        <f t="shared" si="65"/>
        <v>6727</v>
      </c>
      <c r="AH92" s="170">
        <v>6683</v>
      </c>
      <c r="AI92" s="170">
        <v>44</v>
      </c>
      <c r="AJ92" s="170"/>
      <c r="AK92" s="170">
        <f t="shared" si="66"/>
        <v>2796</v>
      </c>
      <c r="AL92" s="170">
        <v>2784</v>
      </c>
      <c r="AM92" s="170">
        <v>12</v>
      </c>
      <c r="AN92" s="170"/>
      <c r="AO92" s="170">
        <f t="shared" si="67"/>
        <v>20754</v>
      </c>
      <c r="AP92" s="170">
        <v>20716</v>
      </c>
      <c r="AQ92" s="170">
        <v>38</v>
      </c>
      <c r="AR92" s="170"/>
      <c r="AS92" s="170">
        <v>3774</v>
      </c>
      <c r="AT92" s="170">
        <v>3724</v>
      </c>
      <c r="AU92" s="170">
        <v>50</v>
      </c>
      <c r="AV92" s="170"/>
      <c r="AW92" s="170">
        <v>3944</v>
      </c>
      <c r="AX92" s="170">
        <v>3897</v>
      </c>
      <c r="AY92" s="170">
        <v>47</v>
      </c>
    </row>
    <row r="93" spans="2:51" ht="15" customHeight="1">
      <c r="B93" s="169" t="s">
        <v>119</v>
      </c>
      <c r="C93" s="169" t="s">
        <v>642</v>
      </c>
      <c r="D93" s="169"/>
      <c r="E93" s="170">
        <f t="shared" si="58"/>
        <v>199688</v>
      </c>
      <c r="F93" s="170">
        <v>169408</v>
      </c>
      <c r="G93" s="170">
        <v>30280</v>
      </c>
      <c r="H93" s="170"/>
      <c r="I93" s="170">
        <f t="shared" si="59"/>
        <v>175637</v>
      </c>
      <c r="J93" s="170">
        <v>143364</v>
      </c>
      <c r="K93" s="170">
        <v>32273</v>
      </c>
      <c r="L93" s="170"/>
      <c r="M93" s="170">
        <f t="shared" si="60"/>
        <v>197291</v>
      </c>
      <c r="N93" s="170">
        <v>159897</v>
      </c>
      <c r="O93" s="170">
        <v>37394</v>
      </c>
      <c r="P93" s="170"/>
      <c r="Q93" s="170">
        <f t="shared" si="61"/>
        <v>235221</v>
      </c>
      <c r="R93" s="170">
        <v>198571</v>
      </c>
      <c r="S93" s="170">
        <v>36650</v>
      </c>
      <c r="T93" s="170"/>
      <c r="U93" s="170">
        <f t="shared" si="62"/>
        <v>255575</v>
      </c>
      <c r="V93" s="170">
        <v>220301</v>
      </c>
      <c r="W93" s="170">
        <v>35274</v>
      </c>
      <c r="X93" s="170"/>
      <c r="Y93" s="170">
        <f t="shared" si="63"/>
        <v>265382</v>
      </c>
      <c r="Z93" s="170">
        <v>234972</v>
      </c>
      <c r="AA93" s="170">
        <v>30410</v>
      </c>
      <c r="AB93" s="170"/>
      <c r="AC93" s="170">
        <f t="shared" si="64"/>
        <v>270807</v>
      </c>
      <c r="AD93" s="170">
        <v>238684</v>
      </c>
      <c r="AE93" s="170">
        <v>32123</v>
      </c>
      <c r="AF93" s="170"/>
      <c r="AG93" s="170">
        <f t="shared" si="65"/>
        <v>269025</v>
      </c>
      <c r="AH93" s="170">
        <v>241565</v>
      </c>
      <c r="AI93" s="170">
        <v>27460</v>
      </c>
      <c r="AJ93" s="170"/>
      <c r="AK93" s="170">
        <f t="shared" si="66"/>
        <v>131754</v>
      </c>
      <c r="AL93" s="170">
        <v>121687</v>
      </c>
      <c r="AM93" s="170">
        <v>10067</v>
      </c>
      <c r="AN93" s="170"/>
      <c r="AO93" s="170">
        <f t="shared" si="67"/>
        <v>21297</v>
      </c>
      <c r="AP93" s="170">
        <v>5435</v>
      </c>
      <c r="AQ93" s="170">
        <v>15862</v>
      </c>
      <c r="AR93" s="170"/>
      <c r="AS93" s="170">
        <v>222384</v>
      </c>
      <c r="AT93" s="170">
        <v>194983</v>
      </c>
      <c r="AU93" s="170">
        <v>27401</v>
      </c>
      <c r="AV93" s="170"/>
      <c r="AW93" s="170">
        <v>320423</v>
      </c>
      <c r="AX93" s="170">
        <v>285860</v>
      </c>
      <c r="AY93" s="170">
        <v>34563</v>
      </c>
    </row>
    <row r="94" spans="2:51" ht="15" customHeight="1">
      <c r="B94" s="169" t="s">
        <v>118</v>
      </c>
      <c r="C94" s="169" t="s">
        <v>660</v>
      </c>
      <c r="D94" s="169"/>
      <c r="E94" s="170">
        <f t="shared" si="58"/>
        <v>99047</v>
      </c>
      <c r="F94" s="170">
        <v>88791</v>
      </c>
      <c r="G94" s="170">
        <v>10256</v>
      </c>
      <c r="H94" s="170"/>
      <c r="I94" s="170">
        <f t="shared" si="59"/>
        <v>33890</v>
      </c>
      <c r="J94" s="170">
        <v>28025</v>
      </c>
      <c r="K94" s="170">
        <v>5865</v>
      </c>
      <c r="L94" s="170"/>
      <c r="M94" s="170">
        <f t="shared" si="60"/>
        <v>42912</v>
      </c>
      <c r="N94" s="170">
        <v>31595</v>
      </c>
      <c r="O94" s="170">
        <v>11317</v>
      </c>
      <c r="P94" s="170"/>
      <c r="Q94" s="170">
        <f t="shared" si="61"/>
        <v>88370</v>
      </c>
      <c r="R94" s="170">
        <v>74150</v>
      </c>
      <c r="S94" s="170">
        <v>14220</v>
      </c>
      <c r="T94" s="170"/>
      <c r="U94" s="170">
        <f t="shared" si="62"/>
        <v>93596</v>
      </c>
      <c r="V94" s="170">
        <v>78637</v>
      </c>
      <c r="W94" s="170">
        <v>14959</v>
      </c>
      <c r="X94" s="170"/>
      <c r="Y94" s="170">
        <f t="shared" si="63"/>
        <v>71996</v>
      </c>
      <c r="Z94" s="170">
        <v>59853</v>
      </c>
      <c r="AA94" s="170">
        <v>12143</v>
      </c>
      <c r="AB94" s="170"/>
      <c r="AC94" s="170">
        <f t="shared" si="64"/>
        <v>68730</v>
      </c>
      <c r="AD94" s="170">
        <v>57665</v>
      </c>
      <c r="AE94" s="170">
        <v>11065</v>
      </c>
      <c r="AF94" s="170"/>
      <c r="AG94" s="170">
        <f t="shared" si="65"/>
        <v>67335</v>
      </c>
      <c r="AH94" s="170">
        <v>58273</v>
      </c>
      <c r="AI94" s="170">
        <v>9062</v>
      </c>
      <c r="AJ94" s="170"/>
      <c r="AK94" s="170">
        <f t="shared" si="66"/>
        <v>40136</v>
      </c>
      <c r="AL94" s="170">
        <v>34750</v>
      </c>
      <c r="AM94" s="170">
        <v>5386</v>
      </c>
      <c r="AN94" s="170"/>
      <c r="AO94" s="170">
        <f t="shared" si="67"/>
        <v>9118</v>
      </c>
      <c r="AP94" s="170">
        <v>1905</v>
      </c>
      <c r="AQ94" s="170">
        <v>7213</v>
      </c>
      <c r="AR94" s="170"/>
      <c r="AS94" s="170">
        <v>78714</v>
      </c>
      <c r="AT94" s="170">
        <v>72082</v>
      </c>
      <c r="AU94" s="170">
        <v>6632</v>
      </c>
      <c r="AV94" s="170"/>
      <c r="AW94" s="170">
        <v>113647</v>
      </c>
      <c r="AX94" s="170">
        <v>107183</v>
      </c>
      <c r="AY94" s="170">
        <v>6464</v>
      </c>
    </row>
    <row r="95" spans="2:51" ht="15" customHeight="1">
      <c r="B95" s="169" t="s">
        <v>133</v>
      </c>
      <c r="C95" s="169" t="s">
        <v>633</v>
      </c>
      <c r="D95" s="169"/>
      <c r="E95" s="170">
        <f t="shared" si="58"/>
        <v>3734</v>
      </c>
      <c r="F95" s="170">
        <v>3734</v>
      </c>
      <c r="G95" s="170">
        <v>0</v>
      </c>
      <c r="H95" s="170"/>
      <c r="I95" s="170">
        <f t="shared" si="59"/>
        <v>4170</v>
      </c>
      <c r="J95" s="170">
        <v>4170</v>
      </c>
      <c r="K95" s="170">
        <v>0</v>
      </c>
      <c r="L95" s="170"/>
      <c r="M95" s="170">
        <f t="shared" si="60"/>
        <v>3652</v>
      </c>
      <c r="N95" s="170">
        <v>3652</v>
      </c>
      <c r="O95" s="170">
        <v>0</v>
      </c>
      <c r="P95" s="170"/>
      <c r="Q95" s="170">
        <f t="shared" si="61"/>
        <v>7381</v>
      </c>
      <c r="R95" s="170">
        <v>7381</v>
      </c>
      <c r="S95" s="170">
        <v>0</v>
      </c>
      <c r="T95" s="170"/>
      <c r="U95" s="170">
        <f t="shared" si="62"/>
        <v>10244</v>
      </c>
      <c r="V95" s="170">
        <v>10244</v>
      </c>
      <c r="W95" s="170">
        <v>0</v>
      </c>
      <c r="X95" s="170"/>
      <c r="Y95" s="170">
        <f t="shared" si="63"/>
        <v>7420</v>
      </c>
      <c r="Z95" s="170">
        <v>7420</v>
      </c>
      <c r="AA95" s="170">
        <v>0</v>
      </c>
      <c r="AB95" s="170"/>
      <c r="AC95" s="170">
        <f t="shared" si="64"/>
        <v>7061</v>
      </c>
      <c r="AD95" s="170">
        <v>7061</v>
      </c>
      <c r="AE95" s="170">
        <v>0</v>
      </c>
      <c r="AF95" s="170"/>
      <c r="AG95" s="170">
        <f t="shared" si="65"/>
        <v>7149</v>
      </c>
      <c r="AH95" s="170">
        <v>7149</v>
      </c>
      <c r="AI95" s="170">
        <v>0</v>
      </c>
      <c r="AJ95" s="170"/>
      <c r="AK95" s="170">
        <f t="shared" si="66"/>
        <v>2753</v>
      </c>
      <c r="AL95" s="170">
        <v>2753</v>
      </c>
      <c r="AM95" s="170">
        <v>0</v>
      </c>
      <c r="AN95" s="170"/>
      <c r="AO95" s="170">
        <f t="shared" si="67"/>
        <v>91151</v>
      </c>
      <c r="AP95" s="170">
        <v>91151</v>
      </c>
      <c r="AQ95" s="170">
        <v>0</v>
      </c>
      <c r="AR95" s="170"/>
      <c r="AS95" s="170">
        <v>7241</v>
      </c>
      <c r="AT95" s="170">
        <v>7241</v>
      </c>
      <c r="AU95" s="170">
        <v>0</v>
      </c>
      <c r="AV95" s="170"/>
      <c r="AW95" s="170">
        <v>11130</v>
      </c>
      <c r="AX95" s="170">
        <v>11130</v>
      </c>
      <c r="AY95" s="170">
        <v>0</v>
      </c>
    </row>
    <row r="96" spans="2:51" ht="15" customHeight="1">
      <c r="B96" s="169" t="s">
        <v>120</v>
      </c>
      <c r="C96" s="169" t="s">
        <v>661</v>
      </c>
      <c r="D96" s="169"/>
      <c r="E96" s="170">
        <f t="shared" si="58"/>
        <v>2944</v>
      </c>
      <c r="F96" s="170">
        <v>2917</v>
      </c>
      <c r="G96" s="170">
        <v>27</v>
      </c>
      <c r="H96" s="170"/>
      <c r="I96" s="170">
        <f t="shared" si="59"/>
        <v>1569</v>
      </c>
      <c r="J96" s="170">
        <v>1507</v>
      </c>
      <c r="K96" s="170">
        <v>62</v>
      </c>
      <c r="L96" s="170"/>
      <c r="M96" s="170">
        <f t="shared" si="60"/>
        <v>4200</v>
      </c>
      <c r="N96" s="170">
        <v>4141</v>
      </c>
      <c r="O96" s="170">
        <v>59</v>
      </c>
      <c r="P96" s="170"/>
      <c r="Q96" s="170">
        <f t="shared" si="61"/>
        <v>9455</v>
      </c>
      <c r="R96" s="170">
        <v>9366</v>
      </c>
      <c r="S96" s="170">
        <v>89</v>
      </c>
      <c r="T96" s="170"/>
      <c r="U96" s="170">
        <f t="shared" si="62"/>
        <v>8883</v>
      </c>
      <c r="V96" s="170">
        <v>8762</v>
      </c>
      <c r="W96" s="170">
        <v>121</v>
      </c>
      <c r="X96" s="170"/>
      <c r="Y96" s="170">
        <f t="shared" si="63"/>
        <v>6850</v>
      </c>
      <c r="Z96" s="170">
        <v>6764</v>
      </c>
      <c r="AA96" s="170">
        <v>86</v>
      </c>
      <c r="AB96" s="170"/>
      <c r="AC96" s="170">
        <f t="shared" si="64"/>
        <v>6759</v>
      </c>
      <c r="AD96" s="170">
        <v>6639</v>
      </c>
      <c r="AE96" s="170">
        <v>120</v>
      </c>
      <c r="AF96" s="170"/>
      <c r="AG96" s="170">
        <f t="shared" si="65"/>
        <v>7053</v>
      </c>
      <c r="AH96" s="170">
        <v>6923</v>
      </c>
      <c r="AI96" s="170">
        <v>130</v>
      </c>
      <c r="AJ96" s="170"/>
      <c r="AK96" s="170">
        <f t="shared" si="66"/>
        <v>3122</v>
      </c>
      <c r="AL96" s="170">
        <v>3034</v>
      </c>
      <c r="AM96" s="170">
        <v>88</v>
      </c>
      <c r="AN96" s="170"/>
      <c r="AO96" s="170">
        <f t="shared" si="67"/>
        <v>20210</v>
      </c>
      <c r="AP96" s="170">
        <v>20020</v>
      </c>
      <c r="AQ96" s="170">
        <v>190</v>
      </c>
      <c r="AR96" s="170"/>
      <c r="AS96" s="170">
        <v>7102</v>
      </c>
      <c r="AT96" s="170">
        <v>6875</v>
      </c>
      <c r="AU96" s="170">
        <v>227</v>
      </c>
      <c r="AV96" s="170"/>
      <c r="AW96" s="170">
        <v>9731</v>
      </c>
      <c r="AX96" s="170">
        <v>9366</v>
      </c>
      <c r="AY96" s="170">
        <v>365</v>
      </c>
    </row>
    <row r="97" spans="2:51" ht="15" customHeight="1">
      <c r="B97" s="169" t="s">
        <v>121</v>
      </c>
      <c r="C97" s="169" t="s">
        <v>632</v>
      </c>
      <c r="D97" s="169"/>
      <c r="E97" s="170">
        <f t="shared" si="58"/>
        <v>60927</v>
      </c>
      <c r="F97" s="170">
        <v>60508</v>
      </c>
      <c r="G97" s="170">
        <v>419</v>
      </c>
      <c r="H97" s="170"/>
      <c r="I97" s="170">
        <f t="shared" si="59"/>
        <v>17844</v>
      </c>
      <c r="J97" s="170">
        <v>17537</v>
      </c>
      <c r="K97" s="170">
        <v>307</v>
      </c>
      <c r="L97" s="170"/>
      <c r="M97" s="170">
        <f t="shared" si="60"/>
        <v>76011</v>
      </c>
      <c r="N97" s="170">
        <v>75535</v>
      </c>
      <c r="O97" s="170">
        <v>476</v>
      </c>
      <c r="P97" s="170"/>
      <c r="Q97" s="170">
        <f t="shared" si="61"/>
        <v>133836</v>
      </c>
      <c r="R97" s="170">
        <v>133235</v>
      </c>
      <c r="S97" s="170">
        <v>601</v>
      </c>
      <c r="T97" s="170"/>
      <c r="U97" s="170">
        <f t="shared" si="62"/>
        <v>110428</v>
      </c>
      <c r="V97" s="170">
        <v>109590</v>
      </c>
      <c r="W97" s="170">
        <v>838</v>
      </c>
      <c r="X97" s="170"/>
      <c r="Y97" s="170">
        <f t="shared" si="63"/>
        <v>78631</v>
      </c>
      <c r="Z97" s="170">
        <v>77910</v>
      </c>
      <c r="AA97" s="170">
        <v>721</v>
      </c>
      <c r="AB97" s="170"/>
      <c r="AC97" s="170">
        <f t="shared" si="64"/>
        <v>86985</v>
      </c>
      <c r="AD97" s="170">
        <v>86136</v>
      </c>
      <c r="AE97" s="170">
        <v>849</v>
      </c>
      <c r="AF97" s="170"/>
      <c r="AG97" s="170">
        <f t="shared" si="65"/>
        <v>86954</v>
      </c>
      <c r="AH97" s="170">
        <v>86019</v>
      </c>
      <c r="AI97" s="170">
        <v>935</v>
      </c>
      <c r="AJ97" s="170"/>
      <c r="AK97" s="170">
        <f t="shared" si="66"/>
        <v>30647</v>
      </c>
      <c r="AL97" s="170">
        <v>30107</v>
      </c>
      <c r="AM97" s="170">
        <v>540</v>
      </c>
      <c r="AN97" s="170"/>
      <c r="AO97" s="170">
        <f t="shared" si="67"/>
        <v>7061</v>
      </c>
      <c r="AP97" s="170">
        <v>6360</v>
      </c>
      <c r="AQ97" s="170">
        <v>701</v>
      </c>
      <c r="AR97" s="170"/>
      <c r="AS97" s="170">
        <v>54094</v>
      </c>
      <c r="AT97" s="170">
        <v>52775</v>
      </c>
      <c r="AU97" s="170">
        <v>1319</v>
      </c>
      <c r="AV97" s="170"/>
      <c r="AW97" s="170">
        <v>76167</v>
      </c>
      <c r="AX97" s="170">
        <v>75073</v>
      </c>
      <c r="AY97" s="170">
        <v>1094</v>
      </c>
    </row>
    <row r="98" spans="2:51" ht="15" customHeight="1">
      <c r="B98" s="169" t="s">
        <v>122</v>
      </c>
      <c r="C98" s="169" t="s">
        <v>662</v>
      </c>
      <c r="D98" s="169"/>
      <c r="E98" s="170">
        <f t="shared" si="58"/>
        <v>7643</v>
      </c>
      <c r="F98" s="170">
        <v>7475</v>
      </c>
      <c r="G98" s="170">
        <v>168</v>
      </c>
      <c r="H98" s="170"/>
      <c r="I98" s="170">
        <f t="shared" si="59"/>
        <v>9937</v>
      </c>
      <c r="J98" s="170">
        <v>9740</v>
      </c>
      <c r="K98" s="170">
        <v>197</v>
      </c>
      <c r="L98" s="170"/>
      <c r="M98" s="170">
        <f t="shared" si="60"/>
        <v>10554</v>
      </c>
      <c r="N98" s="170">
        <v>10412</v>
      </c>
      <c r="O98" s="170">
        <v>142</v>
      </c>
      <c r="P98" s="170"/>
      <c r="Q98" s="170">
        <f t="shared" si="61"/>
        <v>12104</v>
      </c>
      <c r="R98" s="170">
        <v>11958</v>
      </c>
      <c r="S98" s="170">
        <v>146</v>
      </c>
      <c r="T98" s="170"/>
      <c r="U98" s="170">
        <f t="shared" si="62"/>
        <v>12588</v>
      </c>
      <c r="V98" s="170">
        <v>12391</v>
      </c>
      <c r="W98" s="170">
        <v>197</v>
      </c>
      <c r="X98" s="170"/>
      <c r="Y98" s="170">
        <f t="shared" si="63"/>
        <v>11529</v>
      </c>
      <c r="Z98" s="170">
        <v>11349</v>
      </c>
      <c r="AA98" s="170">
        <v>180</v>
      </c>
      <c r="AB98" s="170"/>
      <c r="AC98" s="170">
        <f t="shared" si="64"/>
        <v>10706</v>
      </c>
      <c r="AD98" s="170">
        <v>10494</v>
      </c>
      <c r="AE98" s="170">
        <v>212</v>
      </c>
      <c r="AF98" s="170"/>
      <c r="AG98" s="170">
        <f t="shared" si="65"/>
        <v>10252</v>
      </c>
      <c r="AH98" s="170">
        <v>10091</v>
      </c>
      <c r="AI98" s="170">
        <v>161</v>
      </c>
      <c r="AJ98" s="170"/>
      <c r="AK98" s="170">
        <f t="shared" si="66"/>
        <v>5067</v>
      </c>
      <c r="AL98" s="170">
        <v>4966</v>
      </c>
      <c r="AM98" s="170">
        <v>101</v>
      </c>
      <c r="AN98" s="170"/>
      <c r="AO98" s="170">
        <f t="shared" si="67"/>
        <v>2772</v>
      </c>
      <c r="AP98" s="170">
        <v>2624</v>
      </c>
      <c r="AQ98" s="170">
        <v>148</v>
      </c>
      <c r="AR98" s="170"/>
      <c r="AS98" s="170">
        <v>10004</v>
      </c>
      <c r="AT98" s="170">
        <v>9786</v>
      </c>
      <c r="AU98" s="170">
        <v>218</v>
      </c>
      <c r="AV98" s="170"/>
      <c r="AW98" s="170">
        <v>11381</v>
      </c>
      <c r="AX98" s="170">
        <v>11244</v>
      </c>
      <c r="AY98" s="170">
        <v>137</v>
      </c>
    </row>
    <row r="99" spans="2:51" ht="15" customHeight="1">
      <c r="B99" s="169" t="s">
        <v>124</v>
      </c>
      <c r="C99" s="169" t="s">
        <v>663</v>
      </c>
      <c r="D99" s="169"/>
      <c r="E99" s="170">
        <f t="shared" si="58"/>
        <v>15966</v>
      </c>
      <c r="F99" s="170">
        <v>14344</v>
      </c>
      <c r="G99" s="170">
        <v>1622</v>
      </c>
      <c r="H99" s="170"/>
      <c r="I99" s="170">
        <f t="shared" si="59"/>
        <v>7116</v>
      </c>
      <c r="J99" s="170">
        <v>5558</v>
      </c>
      <c r="K99" s="170">
        <v>1558</v>
      </c>
      <c r="L99" s="170"/>
      <c r="M99" s="170">
        <f t="shared" si="60"/>
        <v>9905</v>
      </c>
      <c r="N99" s="170">
        <v>8427</v>
      </c>
      <c r="O99" s="170">
        <v>1478</v>
      </c>
      <c r="P99" s="170"/>
      <c r="Q99" s="170">
        <f t="shared" si="61"/>
        <v>11962</v>
      </c>
      <c r="R99" s="170">
        <v>10061</v>
      </c>
      <c r="S99" s="170">
        <v>1901</v>
      </c>
      <c r="T99" s="170"/>
      <c r="U99" s="170">
        <f t="shared" si="62"/>
        <v>11729</v>
      </c>
      <c r="V99" s="170">
        <v>9096</v>
      </c>
      <c r="W99" s="170">
        <v>2633</v>
      </c>
      <c r="X99" s="170"/>
      <c r="Y99" s="170">
        <f t="shared" si="63"/>
        <v>7962</v>
      </c>
      <c r="Z99" s="170">
        <v>5411</v>
      </c>
      <c r="AA99" s="170">
        <v>2551</v>
      </c>
      <c r="AB99" s="170"/>
      <c r="AC99" s="170">
        <f t="shared" si="64"/>
        <v>2969</v>
      </c>
      <c r="AD99" s="170">
        <v>2131</v>
      </c>
      <c r="AE99" s="170">
        <v>838</v>
      </c>
      <c r="AF99" s="170"/>
      <c r="AG99" s="170">
        <f t="shared" si="65"/>
        <v>2719</v>
      </c>
      <c r="AH99" s="170">
        <v>1775</v>
      </c>
      <c r="AI99" s="170">
        <v>944</v>
      </c>
      <c r="AJ99" s="170"/>
      <c r="AK99" s="170">
        <f t="shared" si="66"/>
        <v>2983</v>
      </c>
      <c r="AL99" s="170">
        <v>1331</v>
      </c>
      <c r="AM99" s="170">
        <v>1652</v>
      </c>
      <c r="AN99" s="170"/>
      <c r="AO99" s="170">
        <f t="shared" si="67"/>
        <v>16492</v>
      </c>
      <c r="AP99" s="170">
        <v>15735</v>
      </c>
      <c r="AQ99" s="170">
        <v>757</v>
      </c>
      <c r="AR99" s="170"/>
      <c r="AS99" s="170">
        <v>5988</v>
      </c>
      <c r="AT99" s="170">
        <v>4059</v>
      </c>
      <c r="AU99" s="170">
        <v>1929</v>
      </c>
      <c r="AV99" s="170"/>
      <c r="AW99" s="170">
        <v>7875</v>
      </c>
      <c r="AX99" s="170">
        <v>5775</v>
      </c>
      <c r="AY99" s="170">
        <v>2100</v>
      </c>
    </row>
    <row r="100" spans="2:51" ht="15" customHeight="1">
      <c r="B100" s="169" t="s">
        <v>125</v>
      </c>
      <c r="C100" s="169" t="s">
        <v>665</v>
      </c>
      <c r="D100" s="169"/>
      <c r="E100" s="170">
        <f t="shared" si="58"/>
        <v>62981</v>
      </c>
      <c r="F100" s="170">
        <v>61300</v>
      </c>
      <c r="G100" s="170">
        <v>1681</v>
      </c>
      <c r="H100" s="170"/>
      <c r="I100" s="170">
        <f t="shared" si="59"/>
        <v>55075</v>
      </c>
      <c r="J100" s="170">
        <v>53694</v>
      </c>
      <c r="K100" s="170">
        <v>1381</v>
      </c>
      <c r="L100" s="170"/>
      <c r="M100" s="170">
        <f t="shared" si="60"/>
        <v>56317</v>
      </c>
      <c r="N100" s="170">
        <v>54921</v>
      </c>
      <c r="O100" s="170">
        <v>1396</v>
      </c>
      <c r="P100" s="170"/>
      <c r="Q100" s="170">
        <f t="shared" si="61"/>
        <v>65337</v>
      </c>
      <c r="R100" s="170">
        <v>63952</v>
      </c>
      <c r="S100" s="170">
        <v>1385</v>
      </c>
      <c r="T100" s="170"/>
      <c r="U100" s="170">
        <f t="shared" si="62"/>
        <v>67921</v>
      </c>
      <c r="V100" s="170">
        <v>66394</v>
      </c>
      <c r="W100" s="170">
        <v>1527</v>
      </c>
      <c r="X100" s="170"/>
      <c r="Y100" s="170">
        <f t="shared" si="63"/>
        <v>64171</v>
      </c>
      <c r="Z100" s="170">
        <v>62834</v>
      </c>
      <c r="AA100" s="170">
        <v>1337</v>
      </c>
      <c r="AB100" s="170"/>
      <c r="AC100" s="170">
        <f t="shared" si="64"/>
        <v>63755</v>
      </c>
      <c r="AD100" s="170">
        <v>62218</v>
      </c>
      <c r="AE100" s="170">
        <v>1537</v>
      </c>
      <c r="AF100" s="170"/>
      <c r="AG100" s="170">
        <f t="shared" si="65"/>
        <v>63894</v>
      </c>
      <c r="AH100" s="170">
        <v>62498</v>
      </c>
      <c r="AI100" s="170">
        <v>1396</v>
      </c>
      <c r="AJ100" s="170"/>
      <c r="AK100" s="170">
        <f t="shared" si="66"/>
        <v>25555</v>
      </c>
      <c r="AL100" s="170">
        <v>24918</v>
      </c>
      <c r="AM100" s="170">
        <v>637</v>
      </c>
      <c r="AN100" s="170"/>
      <c r="AO100" s="170">
        <f t="shared" si="67"/>
        <v>19908</v>
      </c>
      <c r="AP100" s="170">
        <v>18687</v>
      </c>
      <c r="AQ100" s="170">
        <v>1221</v>
      </c>
      <c r="AR100" s="170"/>
      <c r="AS100" s="170">
        <v>61109</v>
      </c>
      <c r="AT100" s="170">
        <v>59336</v>
      </c>
      <c r="AU100" s="170">
        <v>1773</v>
      </c>
      <c r="AV100" s="170"/>
      <c r="AW100" s="170">
        <v>66014</v>
      </c>
      <c r="AX100" s="170">
        <v>64229</v>
      </c>
      <c r="AY100" s="170">
        <v>1785</v>
      </c>
    </row>
    <row r="101" spans="2:51" ht="15" customHeight="1">
      <c r="B101" s="169" t="s">
        <v>103</v>
      </c>
      <c r="C101" s="169" t="s">
        <v>667</v>
      </c>
      <c r="D101" s="169"/>
      <c r="E101" s="170">
        <f t="shared" si="58"/>
        <v>16</v>
      </c>
      <c r="F101" s="170">
        <v>16</v>
      </c>
      <c r="G101" s="170">
        <v>0</v>
      </c>
      <c r="H101" s="170"/>
      <c r="I101" s="170">
        <f t="shared" si="59"/>
        <v>98</v>
      </c>
      <c r="J101" s="170">
        <v>94</v>
      </c>
      <c r="K101" s="170">
        <v>4</v>
      </c>
      <c r="L101" s="170"/>
      <c r="M101" s="170">
        <f t="shared" si="60"/>
        <v>120</v>
      </c>
      <c r="N101" s="170">
        <v>120</v>
      </c>
      <c r="O101" s="170">
        <v>0</v>
      </c>
      <c r="P101" s="170"/>
      <c r="Q101" s="170">
        <f t="shared" si="61"/>
        <v>169</v>
      </c>
      <c r="R101" s="170">
        <v>165</v>
      </c>
      <c r="S101" s="170">
        <v>4</v>
      </c>
      <c r="T101" s="170"/>
      <c r="U101" s="170">
        <f t="shared" si="62"/>
        <v>155</v>
      </c>
      <c r="V101" s="170">
        <v>153</v>
      </c>
      <c r="W101" s="170">
        <v>2</v>
      </c>
      <c r="X101" s="170"/>
      <c r="Y101" s="170">
        <f t="shared" si="63"/>
        <v>190</v>
      </c>
      <c r="Z101" s="170">
        <v>190</v>
      </c>
      <c r="AA101" s="170">
        <v>0</v>
      </c>
      <c r="AB101" s="170"/>
      <c r="AC101" s="170">
        <f t="shared" si="64"/>
        <v>165</v>
      </c>
      <c r="AD101" s="170">
        <v>163</v>
      </c>
      <c r="AE101" s="170">
        <v>2</v>
      </c>
      <c r="AF101" s="170"/>
      <c r="AG101" s="170">
        <f t="shared" si="65"/>
        <v>220</v>
      </c>
      <c r="AH101" s="170">
        <v>219</v>
      </c>
      <c r="AI101" s="170">
        <v>1</v>
      </c>
      <c r="AJ101" s="170"/>
      <c r="AK101" s="170">
        <f t="shared" si="66"/>
        <v>85</v>
      </c>
      <c r="AL101" s="170">
        <v>84</v>
      </c>
      <c r="AM101" s="170">
        <v>1</v>
      </c>
      <c r="AN101" s="170"/>
      <c r="AO101" s="170">
        <f t="shared" si="67"/>
        <v>73</v>
      </c>
      <c r="AP101" s="170">
        <v>72</v>
      </c>
      <c r="AQ101" s="170">
        <v>1</v>
      </c>
      <c r="AR101" s="170"/>
      <c r="AS101" s="170">
        <v>208</v>
      </c>
      <c r="AT101" s="170">
        <v>208</v>
      </c>
      <c r="AU101" s="170">
        <v>0</v>
      </c>
      <c r="AV101" s="170"/>
      <c r="AW101" s="170">
        <v>222</v>
      </c>
      <c r="AX101" s="170">
        <v>218</v>
      </c>
      <c r="AY101" s="170">
        <v>4</v>
      </c>
    </row>
    <row r="102" spans="2:51" ht="15" customHeight="1">
      <c r="B102" s="171" t="s">
        <v>227</v>
      </c>
      <c r="C102" s="171" t="s">
        <v>666</v>
      </c>
      <c r="D102" s="171"/>
      <c r="E102" s="170">
        <f t="shared" si="58"/>
        <v>284787</v>
      </c>
      <c r="F102" s="170">
        <v>279153</v>
      </c>
      <c r="G102" s="170">
        <v>5634</v>
      </c>
      <c r="H102" s="170"/>
      <c r="I102" s="170">
        <f t="shared" si="59"/>
        <v>201038</v>
      </c>
      <c r="J102" s="170">
        <v>196909</v>
      </c>
      <c r="K102" s="170">
        <v>4129</v>
      </c>
      <c r="L102" s="170"/>
      <c r="M102" s="170">
        <f t="shared" si="60"/>
        <v>149058</v>
      </c>
      <c r="N102" s="170">
        <v>146149</v>
      </c>
      <c r="O102" s="170">
        <v>2909</v>
      </c>
      <c r="P102" s="170"/>
      <c r="Q102" s="170">
        <f t="shared" si="61"/>
        <v>32021</v>
      </c>
      <c r="R102" s="170">
        <v>30601</v>
      </c>
      <c r="S102" s="170">
        <v>1420</v>
      </c>
      <c r="T102" s="170"/>
      <c r="U102" s="170">
        <f t="shared" si="62"/>
        <v>34893</v>
      </c>
      <c r="V102" s="170">
        <v>33043</v>
      </c>
      <c r="W102" s="170">
        <v>1850</v>
      </c>
      <c r="X102" s="170"/>
      <c r="Y102" s="170">
        <f t="shared" si="63"/>
        <v>33449</v>
      </c>
      <c r="Z102" s="170">
        <v>31934</v>
      </c>
      <c r="AA102" s="170">
        <v>1515</v>
      </c>
      <c r="AB102" s="170"/>
      <c r="AC102" s="170">
        <f t="shared" si="64"/>
        <v>31537</v>
      </c>
      <c r="AD102" s="170">
        <v>29244</v>
      </c>
      <c r="AE102" s="170">
        <v>2293</v>
      </c>
      <c r="AF102" s="170"/>
      <c r="AG102" s="170">
        <f t="shared" si="65"/>
        <v>31271</v>
      </c>
      <c r="AH102" s="170">
        <v>29152</v>
      </c>
      <c r="AI102" s="170">
        <v>2119</v>
      </c>
      <c r="AJ102" s="170"/>
      <c r="AK102" s="170">
        <f t="shared" si="66"/>
        <v>15204</v>
      </c>
      <c r="AL102" s="170">
        <v>14136</v>
      </c>
      <c r="AM102" s="170">
        <v>1068</v>
      </c>
      <c r="AN102" s="170"/>
      <c r="AO102" s="170">
        <f t="shared" si="67"/>
        <v>11745</v>
      </c>
      <c r="AP102" s="170">
        <v>9970</v>
      </c>
      <c r="AQ102" s="170">
        <v>1775</v>
      </c>
      <c r="AR102" s="170"/>
      <c r="AS102" s="170">
        <v>27281</v>
      </c>
      <c r="AT102" s="170">
        <v>25534</v>
      </c>
      <c r="AU102" s="170">
        <v>1747</v>
      </c>
      <c r="AV102" s="170"/>
      <c r="AW102" s="170">
        <v>33947</v>
      </c>
      <c r="AX102" s="170">
        <v>32268</v>
      </c>
      <c r="AY102" s="170">
        <v>1679</v>
      </c>
    </row>
    <row r="103" spans="2:51" ht="15" customHeight="1">
      <c r="B103" s="169" t="s">
        <v>42</v>
      </c>
      <c r="C103" s="169" t="s">
        <v>668</v>
      </c>
      <c r="D103" s="169"/>
      <c r="E103" s="170">
        <f t="shared" si="58"/>
        <v>31152</v>
      </c>
      <c r="F103" s="170">
        <v>13339</v>
      </c>
      <c r="G103" s="170">
        <v>17813</v>
      </c>
      <c r="H103" s="170"/>
      <c r="I103" s="170">
        <f t="shared" si="59"/>
        <v>42827</v>
      </c>
      <c r="J103" s="170">
        <v>25479</v>
      </c>
      <c r="K103" s="170">
        <v>17348</v>
      </c>
      <c r="L103" s="170"/>
      <c r="M103" s="170">
        <f t="shared" si="60"/>
        <v>73749</v>
      </c>
      <c r="N103" s="170">
        <v>46192</v>
      </c>
      <c r="O103" s="170">
        <v>27557</v>
      </c>
      <c r="P103" s="170"/>
      <c r="Q103" s="170">
        <f t="shared" si="61"/>
        <v>134596</v>
      </c>
      <c r="R103" s="170">
        <v>107205</v>
      </c>
      <c r="S103" s="170">
        <v>27391</v>
      </c>
      <c r="T103" s="170"/>
      <c r="U103" s="170">
        <f t="shared" si="62"/>
        <v>144755</v>
      </c>
      <c r="V103" s="170">
        <v>111785</v>
      </c>
      <c r="W103" s="170">
        <v>32970</v>
      </c>
      <c r="X103" s="170"/>
      <c r="Y103" s="170">
        <f t="shared" si="63"/>
        <v>156952</v>
      </c>
      <c r="Z103" s="170">
        <v>128233</v>
      </c>
      <c r="AA103" s="170">
        <v>28719</v>
      </c>
      <c r="AB103" s="170"/>
      <c r="AC103" s="170">
        <f t="shared" si="64"/>
        <v>159586</v>
      </c>
      <c r="AD103" s="170">
        <v>130885</v>
      </c>
      <c r="AE103" s="170">
        <v>28701</v>
      </c>
      <c r="AF103" s="170"/>
      <c r="AG103" s="170">
        <f t="shared" si="65"/>
        <v>172407</v>
      </c>
      <c r="AH103" s="170">
        <v>139540</v>
      </c>
      <c r="AI103" s="170">
        <v>32867</v>
      </c>
      <c r="AJ103" s="170"/>
      <c r="AK103" s="170">
        <f t="shared" si="66"/>
        <v>88136</v>
      </c>
      <c r="AL103" s="170">
        <v>67906</v>
      </c>
      <c r="AM103" s="170">
        <v>20230</v>
      </c>
      <c r="AN103" s="170"/>
      <c r="AO103" s="170">
        <f t="shared" si="67"/>
        <v>46670</v>
      </c>
      <c r="AP103" s="170">
        <v>36212</v>
      </c>
      <c r="AQ103" s="170">
        <v>10458</v>
      </c>
      <c r="AR103" s="170"/>
      <c r="AS103" s="170">
        <v>119247</v>
      </c>
      <c r="AT103" s="170">
        <v>96674</v>
      </c>
      <c r="AU103" s="170">
        <v>22573</v>
      </c>
      <c r="AV103" s="170"/>
      <c r="AW103" s="170">
        <v>165170</v>
      </c>
      <c r="AX103" s="170">
        <v>133781</v>
      </c>
      <c r="AY103" s="170">
        <v>31389</v>
      </c>
    </row>
    <row r="104" spans="2:51" ht="15" customHeight="1">
      <c r="B104" s="169" t="s">
        <v>128</v>
      </c>
      <c r="C104" s="169" t="s">
        <v>669</v>
      </c>
      <c r="D104" s="169"/>
      <c r="E104" s="170">
        <f t="shared" si="58"/>
        <v>5915</v>
      </c>
      <c r="F104" s="170">
        <v>4076</v>
      </c>
      <c r="G104" s="170">
        <v>1839</v>
      </c>
      <c r="H104" s="170"/>
      <c r="I104" s="170">
        <f t="shared" si="59"/>
        <v>5014</v>
      </c>
      <c r="J104" s="170">
        <v>1784</v>
      </c>
      <c r="K104" s="170">
        <v>3230</v>
      </c>
      <c r="L104" s="170"/>
      <c r="M104" s="170">
        <f t="shared" si="60"/>
        <v>4745</v>
      </c>
      <c r="N104" s="170">
        <v>2329</v>
      </c>
      <c r="O104" s="170">
        <v>2416</v>
      </c>
      <c r="P104" s="170"/>
      <c r="Q104" s="170">
        <f t="shared" si="61"/>
        <v>7668</v>
      </c>
      <c r="R104" s="170">
        <v>4525</v>
      </c>
      <c r="S104" s="170">
        <v>3143</v>
      </c>
      <c r="T104" s="170"/>
      <c r="U104" s="170">
        <f t="shared" si="62"/>
        <v>18201</v>
      </c>
      <c r="V104" s="170">
        <v>5203</v>
      </c>
      <c r="W104" s="170">
        <v>12998</v>
      </c>
      <c r="X104" s="170"/>
      <c r="Y104" s="170">
        <f t="shared" si="63"/>
        <v>8338</v>
      </c>
      <c r="Z104" s="170">
        <v>2919</v>
      </c>
      <c r="AA104" s="170">
        <v>5419</v>
      </c>
      <c r="AB104" s="170"/>
      <c r="AC104" s="170">
        <f t="shared" si="64"/>
        <v>2316</v>
      </c>
      <c r="AD104" s="170">
        <v>1121</v>
      </c>
      <c r="AE104" s="170">
        <v>1195</v>
      </c>
      <c r="AF104" s="170"/>
      <c r="AG104" s="170">
        <f t="shared" si="65"/>
        <v>5704</v>
      </c>
      <c r="AH104" s="170">
        <v>1325</v>
      </c>
      <c r="AI104" s="170">
        <v>4379</v>
      </c>
      <c r="AJ104" s="170"/>
      <c r="AK104" s="170">
        <f t="shared" si="66"/>
        <v>5633</v>
      </c>
      <c r="AL104" s="170">
        <v>698</v>
      </c>
      <c r="AM104" s="170">
        <v>4935</v>
      </c>
      <c r="AN104" s="170"/>
      <c r="AO104" s="170">
        <f t="shared" si="67"/>
        <v>5927</v>
      </c>
      <c r="AP104" s="170">
        <v>1157</v>
      </c>
      <c r="AQ104" s="170">
        <v>4770</v>
      </c>
      <c r="AR104" s="170"/>
      <c r="AS104" s="170">
        <v>7892</v>
      </c>
      <c r="AT104" s="170">
        <v>2670</v>
      </c>
      <c r="AU104" s="170">
        <v>5222</v>
      </c>
      <c r="AV104" s="170"/>
      <c r="AW104" s="170">
        <v>9527</v>
      </c>
      <c r="AX104" s="170">
        <v>4204</v>
      </c>
      <c r="AY104" s="170">
        <v>5323</v>
      </c>
    </row>
    <row r="105" spans="2:51" ht="6.75" customHeight="1">
      <c r="B105" s="169"/>
      <c r="C105" s="169"/>
      <c r="D105" s="169"/>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row>
    <row r="106" spans="2:51" ht="15" customHeight="1">
      <c r="B106" s="172" t="s">
        <v>175</v>
      </c>
      <c r="C106" s="172"/>
      <c r="D106" s="172"/>
      <c r="E106" s="164">
        <f>SUM(E107:E193)</f>
        <v>1148829</v>
      </c>
      <c r="F106" s="164">
        <f>SUM(F107:F193)</f>
        <v>1095296</v>
      </c>
      <c r="G106" s="164">
        <f>SUM(G107:G193)</f>
        <v>53533</v>
      </c>
      <c r="H106" s="164"/>
      <c r="I106" s="164">
        <f>SUM(I107:I193)</f>
        <v>1041121</v>
      </c>
      <c r="J106" s="164">
        <f>SUM(J107:J193)</f>
        <v>989019</v>
      </c>
      <c r="K106" s="164">
        <f>SUM(K107:K193)</f>
        <v>52102</v>
      </c>
      <c r="L106" s="164"/>
      <c r="M106" s="164">
        <f>SUM(M107:M193)</f>
        <v>958708</v>
      </c>
      <c r="N106" s="164">
        <f>SUM(N107:N193)</f>
        <v>919351</v>
      </c>
      <c r="O106" s="164">
        <f>SUM(O107:O193)</f>
        <v>39357</v>
      </c>
      <c r="P106" s="164"/>
      <c r="Q106" s="164">
        <f>SUM(Q107:Q193)</f>
        <v>1114449</v>
      </c>
      <c r="R106" s="164">
        <f>SUM(R107:R193)</f>
        <v>1069368</v>
      </c>
      <c r="S106" s="164">
        <f>SUM(S107:S193)</f>
        <v>45081</v>
      </c>
      <c r="T106" s="164"/>
      <c r="U106" s="164">
        <f>SUM(U107:U193)</f>
        <v>1228650</v>
      </c>
      <c r="V106" s="164">
        <f>SUM(V107:V193)</f>
        <v>1185368</v>
      </c>
      <c r="W106" s="164">
        <f>SUM(W107:W193)</f>
        <v>43282</v>
      </c>
      <c r="X106" s="164"/>
      <c r="Y106" s="164">
        <f>SUM(Y107:Y193)</f>
        <v>1227614</v>
      </c>
      <c r="Z106" s="164">
        <f>SUM(Z107:Z193)</f>
        <v>1183949</v>
      </c>
      <c r="AA106" s="164">
        <f>SUM(AA107:AA193)</f>
        <v>43665</v>
      </c>
      <c r="AB106" s="164"/>
      <c r="AC106" s="164">
        <f>SUM(AC107:AC193)</f>
        <v>1128091</v>
      </c>
      <c r="AD106" s="164">
        <f>SUM(AD107:AD193)</f>
        <v>1083674</v>
      </c>
      <c r="AE106" s="164">
        <f>SUM(AE107:AE193)</f>
        <v>44417</v>
      </c>
      <c r="AF106" s="164"/>
      <c r="AG106" s="164">
        <f>SUM(AG107:AG193)</f>
        <v>1162545</v>
      </c>
      <c r="AH106" s="164">
        <f>SUM(AH107:AH193)</f>
        <v>1121272</v>
      </c>
      <c r="AI106" s="164">
        <f>SUM(AI107:AI193)</f>
        <v>41273</v>
      </c>
      <c r="AJ106" s="164"/>
      <c r="AK106" s="164">
        <f>SUM(AK107:AK193)</f>
        <v>487645</v>
      </c>
      <c r="AL106" s="164">
        <f>SUM(AL107:AL193)</f>
        <v>466449</v>
      </c>
      <c r="AM106" s="164">
        <f>SUM(AM107:AM193)</f>
        <v>21196</v>
      </c>
      <c r="AN106" s="164"/>
      <c r="AO106" s="164">
        <f>SUM(AO107:AO193)</f>
        <v>307137</v>
      </c>
      <c r="AP106" s="164">
        <f>SUM(AP107:AP193)</f>
        <v>283165</v>
      </c>
      <c r="AQ106" s="164">
        <f>SUM(AQ107:AQ193)</f>
        <v>23972</v>
      </c>
      <c r="AR106" s="164"/>
      <c r="AS106" s="164">
        <v>743388</v>
      </c>
      <c r="AT106" s="164">
        <v>695966</v>
      </c>
      <c r="AU106" s="164">
        <v>47422</v>
      </c>
      <c r="AV106" s="164"/>
      <c r="AW106" s="164">
        <v>997721</v>
      </c>
      <c r="AX106" s="164">
        <v>951775</v>
      </c>
      <c r="AY106" s="164">
        <v>45946</v>
      </c>
    </row>
    <row r="107" spans="2:51" ht="15" customHeight="1">
      <c r="B107" s="173" t="s">
        <v>134</v>
      </c>
      <c r="C107" s="173" t="s">
        <v>672</v>
      </c>
      <c r="D107" s="173"/>
      <c r="E107" s="170">
        <f t="shared" ref="E107:E170" si="68">F107+G107</f>
        <v>11243</v>
      </c>
      <c r="F107" s="170">
        <v>7245</v>
      </c>
      <c r="G107" s="170">
        <v>3998</v>
      </c>
      <c r="H107" s="170"/>
      <c r="I107" s="170">
        <f t="shared" ref="I107:I170" si="69">J107+K107</f>
        <v>11389</v>
      </c>
      <c r="J107" s="170">
        <v>7391</v>
      </c>
      <c r="K107" s="170">
        <v>3998</v>
      </c>
      <c r="L107" s="170"/>
      <c r="M107" s="170">
        <f t="shared" ref="M107:M170" si="70">N107+O107</f>
        <v>10366</v>
      </c>
      <c r="N107" s="170">
        <v>6853</v>
      </c>
      <c r="O107" s="170">
        <v>3513</v>
      </c>
      <c r="P107" s="170"/>
      <c r="Q107" s="170">
        <f t="shared" ref="Q107:Q170" si="71">R107+S107</f>
        <v>12848</v>
      </c>
      <c r="R107" s="170">
        <v>8260</v>
      </c>
      <c r="S107" s="170">
        <v>4588</v>
      </c>
      <c r="T107" s="170"/>
      <c r="U107" s="170">
        <f t="shared" ref="U107:U170" si="72">V107+W107</f>
        <v>14927</v>
      </c>
      <c r="V107" s="170">
        <v>10242</v>
      </c>
      <c r="W107" s="170">
        <v>4685</v>
      </c>
      <c r="X107" s="170"/>
      <c r="Y107" s="170">
        <f t="shared" ref="Y107:Y170" si="73">Z107+AA107</f>
        <v>16372</v>
      </c>
      <c r="Z107" s="170">
        <v>11528</v>
      </c>
      <c r="AA107" s="170">
        <v>4844</v>
      </c>
      <c r="AB107" s="170"/>
      <c r="AC107" s="170">
        <f t="shared" ref="AC107:AC170" si="74">AD107+AE107</f>
        <v>18450</v>
      </c>
      <c r="AD107" s="170">
        <v>13663</v>
      </c>
      <c r="AE107" s="170">
        <v>4787</v>
      </c>
      <c r="AF107" s="170"/>
      <c r="AG107" s="170">
        <f t="shared" ref="AG107:AG170" si="75">AH107+AI107</f>
        <v>18007</v>
      </c>
      <c r="AH107" s="170">
        <v>13271</v>
      </c>
      <c r="AI107" s="170">
        <v>4736</v>
      </c>
      <c r="AJ107" s="170"/>
      <c r="AK107" s="170">
        <f t="shared" ref="AK107:AK170" si="76">AL107+AM107</f>
        <v>10551</v>
      </c>
      <c r="AL107" s="170">
        <v>7778</v>
      </c>
      <c r="AM107" s="170">
        <v>2773</v>
      </c>
      <c r="AN107" s="170"/>
      <c r="AO107" s="170">
        <f t="shared" ref="AO107:AO170" si="77">AP107+AQ107</f>
        <v>7504</v>
      </c>
      <c r="AP107" s="170">
        <v>5710</v>
      </c>
      <c r="AQ107" s="170">
        <v>1794</v>
      </c>
      <c r="AR107" s="170"/>
      <c r="AS107" s="170">
        <v>21350</v>
      </c>
      <c r="AT107" s="170">
        <v>16127</v>
      </c>
      <c r="AU107" s="170">
        <v>5223</v>
      </c>
      <c r="AV107" s="170"/>
      <c r="AW107" s="170">
        <v>31831</v>
      </c>
      <c r="AX107" s="170">
        <v>28395</v>
      </c>
      <c r="AY107" s="170">
        <v>3436</v>
      </c>
    </row>
    <row r="108" spans="2:51" ht="15" customHeight="1">
      <c r="B108" s="173" t="s">
        <v>144</v>
      </c>
      <c r="C108" s="173" t="s">
        <v>673</v>
      </c>
      <c r="D108" s="173"/>
      <c r="E108" s="170">
        <f t="shared" si="68"/>
        <v>78245</v>
      </c>
      <c r="F108" s="170">
        <v>74915</v>
      </c>
      <c r="G108" s="170">
        <v>3330</v>
      </c>
      <c r="H108" s="170"/>
      <c r="I108" s="170">
        <f t="shared" si="69"/>
        <v>67267</v>
      </c>
      <c r="J108" s="170">
        <v>64601</v>
      </c>
      <c r="K108" s="170">
        <v>2666</v>
      </c>
      <c r="L108" s="170"/>
      <c r="M108" s="170">
        <f t="shared" si="70"/>
        <v>62426</v>
      </c>
      <c r="N108" s="170">
        <v>59963</v>
      </c>
      <c r="O108" s="170">
        <v>2463</v>
      </c>
      <c r="P108" s="170"/>
      <c r="Q108" s="170">
        <f t="shared" si="71"/>
        <v>67601</v>
      </c>
      <c r="R108" s="170">
        <v>65798</v>
      </c>
      <c r="S108" s="170">
        <v>1803</v>
      </c>
      <c r="T108" s="170"/>
      <c r="U108" s="170">
        <f t="shared" si="72"/>
        <v>80653</v>
      </c>
      <c r="V108" s="170">
        <v>79124</v>
      </c>
      <c r="W108" s="170">
        <v>1529</v>
      </c>
      <c r="X108" s="170"/>
      <c r="Y108" s="170">
        <f t="shared" si="73"/>
        <v>79432</v>
      </c>
      <c r="Z108" s="170">
        <v>78085</v>
      </c>
      <c r="AA108" s="170">
        <v>1347</v>
      </c>
      <c r="AB108" s="170"/>
      <c r="AC108" s="170">
        <f t="shared" si="74"/>
        <v>71921</v>
      </c>
      <c r="AD108" s="170">
        <v>70560</v>
      </c>
      <c r="AE108" s="170">
        <v>1361</v>
      </c>
      <c r="AF108" s="170"/>
      <c r="AG108" s="170">
        <f t="shared" si="75"/>
        <v>66071</v>
      </c>
      <c r="AH108" s="170">
        <v>64866</v>
      </c>
      <c r="AI108" s="170">
        <v>1205</v>
      </c>
      <c r="AJ108" s="170"/>
      <c r="AK108" s="170">
        <f t="shared" si="76"/>
        <v>28015</v>
      </c>
      <c r="AL108" s="170">
        <v>27075</v>
      </c>
      <c r="AM108" s="170">
        <v>940</v>
      </c>
      <c r="AN108" s="170"/>
      <c r="AO108" s="170">
        <f t="shared" si="77"/>
        <v>28969</v>
      </c>
      <c r="AP108" s="170">
        <v>27883</v>
      </c>
      <c r="AQ108" s="170">
        <v>1086</v>
      </c>
      <c r="AR108" s="170"/>
      <c r="AS108" s="170">
        <v>57215</v>
      </c>
      <c r="AT108" s="170">
        <v>56026</v>
      </c>
      <c r="AU108" s="170">
        <v>1189</v>
      </c>
      <c r="AV108" s="170"/>
      <c r="AW108" s="170">
        <v>67087</v>
      </c>
      <c r="AX108" s="170">
        <v>65690</v>
      </c>
      <c r="AY108" s="170">
        <v>1397</v>
      </c>
    </row>
    <row r="109" spans="2:51" ht="15" customHeight="1">
      <c r="B109" s="173" t="s">
        <v>135</v>
      </c>
      <c r="C109" s="173" t="s">
        <v>674</v>
      </c>
      <c r="D109" s="173"/>
      <c r="E109" s="170">
        <f t="shared" si="68"/>
        <v>25</v>
      </c>
      <c r="F109" s="170">
        <v>24</v>
      </c>
      <c r="G109" s="170">
        <v>1</v>
      </c>
      <c r="H109" s="170"/>
      <c r="I109" s="170">
        <f t="shared" si="69"/>
        <v>35</v>
      </c>
      <c r="J109" s="170">
        <v>35</v>
      </c>
      <c r="K109" s="170">
        <v>0</v>
      </c>
      <c r="L109" s="170"/>
      <c r="M109" s="170">
        <f t="shared" si="70"/>
        <v>38</v>
      </c>
      <c r="N109" s="170">
        <v>37</v>
      </c>
      <c r="O109" s="170">
        <v>1</v>
      </c>
      <c r="P109" s="170"/>
      <c r="Q109" s="170">
        <f t="shared" si="71"/>
        <v>29</v>
      </c>
      <c r="R109" s="170">
        <v>27</v>
      </c>
      <c r="S109" s="170">
        <v>2</v>
      </c>
      <c r="T109" s="170"/>
      <c r="U109" s="170">
        <f t="shared" si="72"/>
        <v>38</v>
      </c>
      <c r="V109" s="170">
        <v>38</v>
      </c>
      <c r="W109" s="170">
        <v>0</v>
      </c>
      <c r="X109" s="170"/>
      <c r="Y109" s="170">
        <f t="shared" si="73"/>
        <v>29</v>
      </c>
      <c r="Z109" s="170">
        <v>29</v>
      </c>
      <c r="AA109" s="170">
        <v>0</v>
      </c>
      <c r="AB109" s="170"/>
      <c r="AC109" s="170">
        <f t="shared" si="74"/>
        <v>41</v>
      </c>
      <c r="AD109" s="170">
        <v>41</v>
      </c>
      <c r="AE109" s="170">
        <v>0</v>
      </c>
      <c r="AF109" s="170"/>
      <c r="AG109" s="170">
        <f t="shared" si="75"/>
        <v>32</v>
      </c>
      <c r="AH109" s="170">
        <v>32</v>
      </c>
      <c r="AI109" s="170">
        <v>0</v>
      </c>
      <c r="AJ109" s="170"/>
      <c r="AK109" s="170">
        <f t="shared" si="76"/>
        <v>17</v>
      </c>
      <c r="AL109" s="170">
        <v>17</v>
      </c>
      <c r="AM109" s="170">
        <v>0</v>
      </c>
      <c r="AN109" s="170"/>
      <c r="AO109" s="170">
        <f t="shared" si="77"/>
        <v>34</v>
      </c>
      <c r="AP109" s="170">
        <v>34</v>
      </c>
      <c r="AQ109" s="170">
        <v>0</v>
      </c>
      <c r="AR109" s="170"/>
      <c r="AS109" s="170">
        <v>54</v>
      </c>
      <c r="AT109" s="170">
        <v>53</v>
      </c>
      <c r="AU109" s="170">
        <v>1</v>
      </c>
      <c r="AV109" s="170"/>
      <c r="AW109" s="170">
        <v>58</v>
      </c>
      <c r="AX109" s="170">
        <v>58</v>
      </c>
      <c r="AY109" s="170">
        <v>0</v>
      </c>
    </row>
    <row r="110" spans="2:51" ht="15" customHeight="1">
      <c r="B110" s="174" t="s">
        <v>722</v>
      </c>
      <c r="C110" s="174" t="s">
        <v>675</v>
      </c>
      <c r="D110" s="174"/>
      <c r="E110" s="170">
        <f t="shared" si="68"/>
        <v>15</v>
      </c>
      <c r="F110" s="170">
        <v>0</v>
      </c>
      <c r="G110" s="170">
        <v>15</v>
      </c>
      <c r="H110" s="170"/>
      <c r="I110" s="170">
        <f t="shared" si="69"/>
        <v>17</v>
      </c>
      <c r="J110" s="170">
        <v>0</v>
      </c>
      <c r="K110" s="170">
        <v>17</v>
      </c>
      <c r="L110" s="170"/>
      <c r="M110" s="170">
        <f t="shared" si="70"/>
        <v>9</v>
      </c>
      <c r="N110" s="170">
        <v>0</v>
      </c>
      <c r="O110" s="170">
        <v>9</v>
      </c>
      <c r="P110" s="170"/>
      <c r="Q110" s="170">
        <f t="shared" si="71"/>
        <v>7</v>
      </c>
      <c r="R110" s="170">
        <v>0</v>
      </c>
      <c r="S110" s="170">
        <v>7</v>
      </c>
      <c r="T110" s="170"/>
      <c r="U110" s="170">
        <f t="shared" si="72"/>
        <v>10</v>
      </c>
      <c r="V110" s="170">
        <v>0</v>
      </c>
      <c r="W110" s="170">
        <v>10</v>
      </c>
      <c r="X110" s="170"/>
      <c r="Y110" s="170">
        <f t="shared" si="73"/>
        <v>13</v>
      </c>
      <c r="Z110" s="170">
        <v>0</v>
      </c>
      <c r="AA110" s="170">
        <v>13</v>
      </c>
      <c r="AB110" s="170"/>
      <c r="AC110" s="170">
        <f t="shared" si="74"/>
        <v>8</v>
      </c>
      <c r="AD110" s="170">
        <v>0</v>
      </c>
      <c r="AE110" s="170">
        <v>8</v>
      </c>
      <c r="AF110" s="170"/>
      <c r="AG110" s="170">
        <f t="shared" si="75"/>
        <v>3</v>
      </c>
      <c r="AH110" s="170">
        <v>0</v>
      </c>
      <c r="AI110" s="170">
        <v>3</v>
      </c>
      <c r="AJ110" s="170"/>
      <c r="AK110" s="170">
        <f t="shared" si="76"/>
        <v>9</v>
      </c>
      <c r="AL110" s="170">
        <v>0</v>
      </c>
      <c r="AM110" s="170">
        <v>9</v>
      </c>
      <c r="AN110" s="170"/>
      <c r="AO110" s="170">
        <f t="shared" si="77"/>
        <v>10</v>
      </c>
      <c r="AP110" s="170">
        <v>0</v>
      </c>
      <c r="AQ110" s="170">
        <v>10</v>
      </c>
      <c r="AR110" s="170"/>
      <c r="AS110" s="170">
        <v>4</v>
      </c>
      <c r="AT110" s="170">
        <v>0</v>
      </c>
      <c r="AU110" s="170">
        <v>4</v>
      </c>
      <c r="AV110" s="170"/>
      <c r="AW110" s="170">
        <v>8</v>
      </c>
      <c r="AX110" s="170">
        <v>0</v>
      </c>
      <c r="AY110" s="170">
        <v>8</v>
      </c>
    </row>
    <row r="111" spans="2:51" ht="15" customHeight="1">
      <c r="B111" s="174" t="s">
        <v>723</v>
      </c>
      <c r="C111" s="174" t="s">
        <v>701</v>
      </c>
      <c r="D111" s="174"/>
      <c r="E111" s="170">
        <f t="shared" si="68"/>
        <v>35</v>
      </c>
      <c r="F111" s="170">
        <v>0</v>
      </c>
      <c r="G111" s="170">
        <v>35</v>
      </c>
      <c r="H111" s="170"/>
      <c r="I111" s="170">
        <f t="shared" si="69"/>
        <v>32</v>
      </c>
      <c r="J111" s="170">
        <v>0</v>
      </c>
      <c r="K111" s="170">
        <v>32</v>
      </c>
      <c r="L111" s="170"/>
      <c r="M111" s="170">
        <f t="shared" si="70"/>
        <v>0</v>
      </c>
      <c r="N111" s="170">
        <v>0</v>
      </c>
      <c r="O111" s="170">
        <v>0</v>
      </c>
      <c r="P111" s="170"/>
      <c r="Q111" s="170">
        <f t="shared" si="71"/>
        <v>0</v>
      </c>
      <c r="R111" s="170">
        <v>0</v>
      </c>
      <c r="S111" s="170">
        <v>0</v>
      </c>
      <c r="T111" s="170"/>
      <c r="U111" s="170">
        <f t="shared" si="72"/>
        <v>6</v>
      </c>
      <c r="V111" s="170">
        <v>0</v>
      </c>
      <c r="W111" s="170">
        <v>6</v>
      </c>
      <c r="X111" s="170"/>
      <c r="Y111" s="170">
        <f t="shared" si="73"/>
        <v>0</v>
      </c>
      <c r="Z111" s="170">
        <v>0</v>
      </c>
      <c r="AA111" s="170">
        <v>0</v>
      </c>
      <c r="AB111" s="170"/>
      <c r="AC111" s="170">
        <f t="shared" si="74"/>
        <v>0</v>
      </c>
      <c r="AD111" s="170">
        <v>0</v>
      </c>
      <c r="AE111" s="170">
        <v>0</v>
      </c>
      <c r="AF111" s="170"/>
      <c r="AG111" s="170">
        <f t="shared" si="75"/>
        <v>0</v>
      </c>
      <c r="AH111" s="170">
        <v>0</v>
      </c>
      <c r="AI111" s="170">
        <v>0</v>
      </c>
      <c r="AJ111" s="170"/>
      <c r="AK111" s="170">
        <f t="shared" si="76"/>
        <v>0</v>
      </c>
      <c r="AL111" s="170">
        <v>0</v>
      </c>
      <c r="AM111" s="170">
        <v>0</v>
      </c>
      <c r="AN111" s="170"/>
      <c r="AO111" s="170">
        <f t="shared" si="77"/>
        <v>0</v>
      </c>
      <c r="AP111" s="170">
        <v>0</v>
      </c>
      <c r="AQ111" s="170">
        <v>0</v>
      </c>
      <c r="AR111" s="170"/>
      <c r="AS111" s="170">
        <v>0</v>
      </c>
      <c r="AT111" s="170">
        <v>0</v>
      </c>
      <c r="AU111" s="170">
        <v>0</v>
      </c>
      <c r="AV111" s="170"/>
      <c r="AW111" s="170">
        <v>0</v>
      </c>
      <c r="AX111" s="170">
        <v>0</v>
      </c>
      <c r="AY111" s="170">
        <v>0</v>
      </c>
    </row>
    <row r="112" spans="2:51" ht="15" customHeight="1">
      <c r="B112" s="174" t="s">
        <v>724</v>
      </c>
      <c r="C112" s="174" t="s">
        <v>676</v>
      </c>
      <c r="D112" s="174"/>
      <c r="E112" s="170">
        <f t="shared" si="68"/>
        <v>0</v>
      </c>
      <c r="F112" s="170">
        <v>0</v>
      </c>
      <c r="G112" s="170">
        <v>0</v>
      </c>
      <c r="H112" s="170"/>
      <c r="I112" s="170">
        <f t="shared" si="69"/>
        <v>0</v>
      </c>
      <c r="J112" s="170">
        <v>0</v>
      </c>
      <c r="K112" s="170">
        <v>0</v>
      </c>
      <c r="L112" s="170"/>
      <c r="M112" s="170">
        <f t="shared" si="70"/>
        <v>106</v>
      </c>
      <c r="N112" s="170">
        <v>0</v>
      </c>
      <c r="O112" s="170">
        <v>106</v>
      </c>
      <c r="P112" s="170"/>
      <c r="Q112" s="170">
        <f t="shared" si="71"/>
        <v>0</v>
      </c>
      <c r="R112" s="170">
        <v>0</v>
      </c>
      <c r="S112" s="170">
        <v>0</v>
      </c>
      <c r="T112" s="170"/>
      <c r="U112" s="170">
        <f t="shared" si="72"/>
        <v>0</v>
      </c>
      <c r="V112" s="170">
        <v>0</v>
      </c>
      <c r="W112" s="170">
        <v>0</v>
      </c>
      <c r="X112" s="170"/>
      <c r="Y112" s="170">
        <f t="shared" si="73"/>
        <v>0</v>
      </c>
      <c r="Z112" s="170">
        <v>0</v>
      </c>
      <c r="AA112" s="170">
        <v>0</v>
      </c>
      <c r="AB112" s="170"/>
      <c r="AC112" s="170">
        <f t="shared" si="74"/>
        <v>0</v>
      </c>
      <c r="AD112" s="170">
        <v>0</v>
      </c>
      <c r="AE112" s="170">
        <v>0</v>
      </c>
      <c r="AF112" s="170"/>
      <c r="AG112" s="170">
        <f t="shared" si="75"/>
        <v>0</v>
      </c>
      <c r="AH112" s="170">
        <v>0</v>
      </c>
      <c r="AI112" s="170">
        <v>0</v>
      </c>
      <c r="AJ112" s="170"/>
      <c r="AK112" s="170">
        <f t="shared" si="76"/>
        <v>0</v>
      </c>
      <c r="AL112" s="170">
        <v>0</v>
      </c>
      <c r="AM112" s="170">
        <v>0</v>
      </c>
      <c r="AN112" s="170"/>
      <c r="AO112" s="170">
        <f t="shared" si="77"/>
        <v>0</v>
      </c>
      <c r="AP112" s="170">
        <v>0</v>
      </c>
      <c r="AQ112" s="170">
        <v>0</v>
      </c>
      <c r="AR112" s="170"/>
      <c r="AS112" s="170">
        <v>0</v>
      </c>
      <c r="AT112" s="170">
        <v>0</v>
      </c>
      <c r="AU112" s="170">
        <v>0</v>
      </c>
      <c r="AV112" s="170">
        <v>0</v>
      </c>
      <c r="AW112" s="170">
        <v>0</v>
      </c>
      <c r="AX112" s="170">
        <v>0</v>
      </c>
      <c r="AY112" s="170">
        <v>0</v>
      </c>
    </row>
    <row r="113" spans="2:51" ht="15" customHeight="1">
      <c r="B113" s="173" t="s">
        <v>97</v>
      </c>
      <c r="C113" s="173" t="s">
        <v>677</v>
      </c>
      <c r="D113" s="173"/>
      <c r="E113" s="170">
        <f t="shared" si="68"/>
        <v>12964</v>
      </c>
      <c r="F113" s="170">
        <v>12488</v>
      </c>
      <c r="G113" s="170">
        <v>476</v>
      </c>
      <c r="H113" s="170"/>
      <c r="I113" s="170">
        <f t="shared" si="69"/>
        <v>6445</v>
      </c>
      <c r="J113" s="170">
        <v>5483</v>
      </c>
      <c r="K113" s="170">
        <v>962</v>
      </c>
      <c r="L113" s="170"/>
      <c r="M113" s="170">
        <f t="shared" si="70"/>
        <v>6187</v>
      </c>
      <c r="N113" s="170">
        <v>4614</v>
      </c>
      <c r="O113" s="170">
        <v>1573</v>
      </c>
      <c r="P113" s="170"/>
      <c r="Q113" s="170">
        <f t="shared" si="71"/>
        <v>10706</v>
      </c>
      <c r="R113" s="170">
        <v>8292</v>
      </c>
      <c r="S113" s="170">
        <v>2414</v>
      </c>
      <c r="T113" s="170"/>
      <c r="U113" s="170">
        <f t="shared" si="72"/>
        <v>13846</v>
      </c>
      <c r="V113" s="170">
        <v>11444</v>
      </c>
      <c r="W113" s="170">
        <v>2402</v>
      </c>
      <c r="X113" s="170"/>
      <c r="Y113" s="170">
        <f t="shared" si="73"/>
        <v>11991</v>
      </c>
      <c r="Z113" s="170">
        <v>9321</v>
      </c>
      <c r="AA113" s="170">
        <v>2670</v>
      </c>
      <c r="AB113" s="170"/>
      <c r="AC113" s="170">
        <f t="shared" si="74"/>
        <v>11546</v>
      </c>
      <c r="AD113" s="170">
        <v>8729</v>
      </c>
      <c r="AE113" s="170">
        <v>2817</v>
      </c>
      <c r="AF113" s="170"/>
      <c r="AG113" s="170">
        <f t="shared" si="75"/>
        <v>13182</v>
      </c>
      <c r="AH113" s="170">
        <v>10913</v>
      </c>
      <c r="AI113" s="170">
        <v>2269</v>
      </c>
      <c r="AJ113" s="170"/>
      <c r="AK113" s="170">
        <f t="shared" si="76"/>
        <v>6132</v>
      </c>
      <c r="AL113" s="170">
        <v>5176</v>
      </c>
      <c r="AM113" s="170">
        <v>956</v>
      </c>
      <c r="AN113" s="170"/>
      <c r="AO113" s="170">
        <f t="shared" si="77"/>
        <v>2140</v>
      </c>
      <c r="AP113" s="170">
        <v>1148</v>
      </c>
      <c r="AQ113" s="170">
        <v>992</v>
      </c>
      <c r="AR113" s="170"/>
      <c r="AS113" s="170">
        <v>8965</v>
      </c>
      <c r="AT113" s="170">
        <v>6433</v>
      </c>
      <c r="AU113" s="170">
        <v>2532</v>
      </c>
      <c r="AV113" s="170"/>
      <c r="AW113" s="170">
        <v>20008</v>
      </c>
      <c r="AX113" s="170">
        <v>16332</v>
      </c>
      <c r="AY113" s="170">
        <v>3676</v>
      </c>
    </row>
    <row r="114" spans="2:51" ht="15" customHeight="1">
      <c r="B114" s="174" t="s">
        <v>725</v>
      </c>
      <c r="C114" s="174" t="s">
        <v>678</v>
      </c>
      <c r="D114" s="174"/>
      <c r="E114" s="170">
        <f t="shared" si="68"/>
        <v>10</v>
      </c>
      <c r="F114" s="170">
        <v>0</v>
      </c>
      <c r="G114" s="170">
        <v>10</v>
      </c>
      <c r="H114" s="170"/>
      <c r="I114" s="170">
        <f t="shared" si="69"/>
        <v>5</v>
      </c>
      <c r="J114" s="170">
        <v>0</v>
      </c>
      <c r="K114" s="170">
        <v>5</v>
      </c>
      <c r="L114" s="170"/>
      <c r="M114" s="170">
        <f t="shared" si="70"/>
        <v>241</v>
      </c>
      <c r="N114" s="170">
        <v>0</v>
      </c>
      <c r="O114" s="170">
        <v>241</v>
      </c>
      <c r="P114" s="170"/>
      <c r="Q114" s="170">
        <f t="shared" si="71"/>
        <v>7</v>
      </c>
      <c r="R114" s="170">
        <v>0</v>
      </c>
      <c r="S114" s="170">
        <v>7</v>
      </c>
      <c r="T114" s="170"/>
      <c r="U114" s="170">
        <f t="shared" si="72"/>
        <v>3</v>
      </c>
      <c r="V114" s="170">
        <v>0</v>
      </c>
      <c r="W114" s="170">
        <v>3</v>
      </c>
      <c r="X114" s="170"/>
      <c r="Y114" s="170">
        <f t="shared" si="73"/>
        <v>14</v>
      </c>
      <c r="Z114" s="170">
        <v>0</v>
      </c>
      <c r="AA114" s="170">
        <v>14</v>
      </c>
      <c r="AB114" s="170"/>
      <c r="AC114" s="170">
        <f t="shared" si="74"/>
        <v>9</v>
      </c>
      <c r="AD114" s="170">
        <v>0</v>
      </c>
      <c r="AE114" s="170">
        <v>9</v>
      </c>
      <c r="AF114" s="170"/>
      <c r="AG114" s="170">
        <f t="shared" si="75"/>
        <v>14</v>
      </c>
      <c r="AH114" s="170">
        <v>0</v>
      </c>
      <c r="AI114" s="170">
        <v>14</v>
      </c>
      <c r="AJ114" s="170"/>
      <c r="AK114" s="170">
        <f t="shared" si="76"/>
        <v>2</v>
      </c>
      <c r="AL114" s="170">
        <v>0</v>
      </c>
      <c r="AM114" s="170">
        <v>2</v>
      </c>
      <c r="AN114" s="170"/>
      <c r="AO114" s="170">
        <f t="shared" si="77"/>
        <v>5</v>
      </c>
      <c r="AP114" s="170">
        <v>0</v>
      </c>
      <c r="AQ114" s="170">
        <v>5</v>
      </c>
      <c r="AR114" s="170"/>
      <c r="AS114" s="170">
        <v>12</v>
      </c>
      <c r="AT114" s="170">
        <v>0</v>
      </c>
      <c r="AU114" s="170">
        <v>12</v>
      </c>
      <c r="AV114" s="170"/>
      <c r="AW114" s="170">
        <v>7</v>
      </c>
      <c r="AX114" s="170">
        <v>0</v>
      </c>
      <c r="AY114" s="170">
        <v>7</v>
      </c>
    </row>
    <row r="115" spans="2:51" ht="15" customHeight="1">
      <c r="B115" s="174" t="s">
        <v>726</v>
      </c>
      <c r="C115" s="174" t="s">
        <v>679</v>
      </c>
      <c r="D115" s="174"/>
      <c r="E115" s="170">
        <f t="shared" si="68"/>
        <v>7962</v>
      </c>
      <c r="F115" s="170">
        <v>7772</v>
      </c>
      <c r="G115" s="170">
        <v>190</v>
      </c>
      <c r="H115" s="170"/>
      <c r="I115" s="170">
        <f t="shared" si="69"/>
        <v>6238</v>
      </c>
      <c r="J115" s="170">
        <v>6103</v>
      </c>
      <c r="K115" s="170">
        <v>135</v>
      </c>
      <c r="L115" s="170"/>
      <c r="M115" s="170">
        <f t="shared" si="70"/>
        <v>6125</v>
      </c>
      <c r="N115" s="170">
        <v>5999</v>
      </c>
      <c r="O115" s="170">
        <v>126</v>
      </c>
      <c r="P115" s="170"/>
      <c r="Q115" s="170">
        <f t="shared" si="71"/>
        <v>7483</v>
      </c>
      <c r="R115" s="170">
        <v>7356</v>
      </c>
      <c r="S115" s="170">
        <v>127</v>
      </c>
      <c r="T115" s="170"/>
      <c r="U115" s="170">
        <f t="shared" si="72"/>
        <v>9014</v>
      </c>
      <c r="V115" s="170">
        <v>8923</v>
      </c>
      <c r="W115" s="170">
        <v>91</v>
      </c>
      <c r="X115" s="170"/>
      <c r="Y115" s="170">
        <f t="shared" si="73"/>
        <v>9231</v>
      </c>
      <c r="Z115" s="170">
        <v>9144</v>
      </c>
      <c r="AA115" s="170">
        <v>87</v>
      </c>
      <c r="AB115" s="170"/>
      <c r="AC115" s="170">
        <f t="shared" si="74"/>
        <v>8212</v>
      </c>
      <c r="AD115" s="170">
        <v>8109</v>
      </c>
      <c r="AE115" s="170">
        <v>103</v>
      </c>
      <c r="AF115" s="170"/>
      <c r="AG115" s="170">
        <f t="shared" si="75"/>
        <v>7791</v>
      </c>
      <c r="AH115" s="170">
        <v>7715</v>
      </c>
      <c r="AI115" s="170">
        <v>76</v>
      </c>
      <c r="AJ115" s="170"/>
      <c r="AK115" s="170">
        <f t="shared" si="76"/>
        <v>3533</v>
      </c>
      <c r="AL115" s="170">
        <v>3468</v>
      </c>
      <c r="AM115" s="170">
        <v>65</v>
      </c>
      <c r="AN115" s="170"/>
      <c r="AO115" s="170">
        <f t="shared" si="77"/>
        <v>4446</v>
      </c>
      <c r="AP115" s="170">
        <v>4342</v>
      </c>
      <c r="AQ115" s="170">
        <v>104</v>
      </c>
      <c r="AR115" s="170"/>
      <c r="AS115" s="170">
        <v>6276</v>
      </c>
      <c r="AT115" s="170">
        <v>6189</v>
      </c>
      <c r="AU115" s="170">
        <v>87</v>
      </c>
      <c r="AV115" s="170"/>
      <c r="AW115" s="170">
        <v>6650</v>
      </c>
      <c r="AX115" s="170">
        <v>6554</v>
      </c>
      <c r="AY115" s="170">
        <v>96</v>
      </c>
    </row>
    <row r="116" spans="2:51" ht="15" customHeight="1">
      <c r="B116" s="173" t="s">
        <v>98</v>
      </c>
      <c r="C116" s="173" t="s">
        <v>680</v>
      </c>
      <c r="D116" s="173"/>
      <c r="E116" s="170">
        <f t="shared" si="68"/>
        <v>2847</v>
      </c>
      <c r="F116" s="170">
        <v>2582</v>
      </c>
      <c r="G116" s="170">
        <v>265</v>
      </c>
      <c r="H116" s="170"/>
      <c r="I116" s="170">
        <f t="shared" si="69"/>
        <v>2629</v>
      </c>
      <c r="J116" s="170">
        <v>2359</v>
      </c>
      <c r="K116" s="170">
        <v>270</v>
      </c>
      <c r="L116" s="170"/>
      <c r="M116" s="170">
        <f t="shared" si="70"/>
        <v>5265</v>
      </c>
      <c r="N116" s="170">
        <v>4895</v>
      </c>
      <c r="O116" s="170">
        <v>370</v>
      </c>
      <c r="P116" s="170"/>
      <c r="Q116" s="170">
        <f t="shared" si="71"/>
        <v>8018</v>
      </c>
      <c r="R116" s="170">
        <v>7507</v>
      </c>
      <c r="S116" s="170">
        <v>511</v>
      </c>
      <c r="T116" s="170"/>
      <c r="U116" s="170">
        <f t="shared" si="72"/>
        <v>8527</v>
      </c>
      <c r="V116" s="170">
        <v>8088</v>
      </c>
      <c r="W116" s="170">
        <v>439</v>
      </c>
      <c r="X116" s="170"/>
      <c r="Y116" s="170">
        <f t="shared" si="73"/>
        <v>9194</v>
      </c>
      <c r="Z116" s="170">
        <v>8515</v>
      </c>
      <c r="AA116" s="170">
        <v>679</v>
      </c>
      <c r="AB116" s="170"/>
      <c r="AC116" s="170">
        <f t="shared" si="74"/>
        <v>9012</v>
      </c>
      <c r="AD116" s="170">
        <v>8274</v>
      </c>
      <c r="AE116" s="170">
        <v>738</v>
      </c>
      <c r="AF116" s="170"/>
      <c r="AG116" s="170">
        <f t="shared" si="75"/>
        <v>9862</v>
      </c>
      <c r="AH116" s="170">
        <v>8837</v>
      </c>
      <c r="AI116" s="170">
        <v>1025</v>
      </c>
      <c r="AJ116" s="170"/>
      <c r="AK116" s="170">
        <f t="shared" si="76"/>
        <v>4019</v>
      </c>
      <c r="AL116" s="170">
        <v>3758</v>
      </c>
      <c r="AM116" s="170">
        <v>261</v>
      </c>
      <c r="AN116" s="170"/>
      <c r="AO116" s="170">
        <f t="shared" si="77"/>
        <v>3758</v>
      </c>
      <c r="AP116" s="170">
        <v>3450</v>
      </c>
      <c r="AQ116" s="170">
        <v>308</v>
      </c>
      <c r="AR116" s="170"/>
      <c r="AS116" s="170">
        <v>6704</v>
      </c>
      <c r="AT116" s="170">
        <v>5759</v>
      </c>
      <c r="AU116" s="170">
        <v>945</v>
      </c>
      <c r="AV116" s="170"/>
      <c r="AW116" s="170">
        <v>9788</v>
      </c>
      <c r="AX116" s="170">
        <v>8991</v>
      </c>
      <c r="AY116" s="170">
        <v>797</v>
      </c>
    </row>
    <row r="117" spans="2:51" ht="15" customHeight="1">
      <c r="B117" s="173" t="s">
        <v>136</v>
      </c>
      <c r="C117" s="173" t="s">
        <v>681</v>
      </c>
      <c r="D117" s="173"/>
      <c r="E117" s="170">
        <f t="shared" si="68"/>
        <v>7205</v>
      </c>
      <c r="F117" s="170">
        <v>6958</v>
      </c>
      <c r="G117" s="170">
        <v>247</v>
      </c>
      <c r="H117" s="170"/>
      <c r="I117" s="170">
        <f t="shared" si="69"/>
        <v>5740</v>
      </c>
      <c r="J117" s="170">
        <v>5553</v>
      </c>
      <c r="K117" s="170">
        <v>187</v>
      </c>
      <c r="L117" s="170"/>
      <c r="M117" s="170">
        <f t="shared" si="70"/>
        <v>6331</v>
      </c>
      <c r="N117" s="170">
        <v>6213</v>
      </c>
      <c r="O117" s="170">
        <v>118</v>
      </c>
      <c r="P117" s="170"/>
      <c r="Q117" s="170">
        <f t="shared" si="71"/>
        <v>7166</v>
      </c>
      <c r="R117" s="170">
        <v>7024</v>
      </c>
      <c r="S117" s="170">
        <v>142</v>
      </c>
      <c r="T117" s="170"/>
      <c r="U117" s="170">
        <f t="shared" si="72"/>
        <v>8771</v>
      </c>
      <c r="V117" s="170">
        <v>8674</v>
      </c>
      <c r="W117" s="170">
        <v>97</v>
      </c>
      <c r="X117" s="170"/>
      <c r="Y117" s="170">
        <f t="shared" si="73"/>
        <v>9660</v>
      </c>
      <c r="Z117" s="170">
        <v>9531</v>
      </c>
      <c r="AA117" s="170">
        <v>129</v>
      </c>
      <c r="AB117" s="170"/>
      <c r="AC117" s="170">
        <f t="shared" si="74"/>
        <v>8932</v>
      </c>
      <c r="AD117" s="170">
        <v>8817</v>
      </c>
      <c r="AE117" s="170">
        <v>115</v>
      </c>
      <c r="AF117" s="170"/>
      <c r="AG117" s="170">
        <f t="shared" si="75"/>
        <v>9254</v>
      </c>
      <c r="AH117" s="170">
        <v>9131</v>
      </c>
      <c r="AI117" s="170">
        <v>123</v>
      </c>
      <c r="AJ117" s="170"/>
      <c r="AK117" s="170">
        <f t="shared" si="76"/>
        <v>4207</v>
      </c>
      <c r="AL117" s="170">
        <v>4120</v>
      </c>
      <c r="AM117" s="170">
        <v>87</v>
      </c>
      <c r="AN117" s="170"/>
      <c r="AO117" s="170">
        <f t="shared" si="77"/>
        <v>4630</v>
      </c>
      <c r="AP117" s="170">
        <v>4516</v>
      </c>
      <c r="AQ117" s="170">
        <v>114</v>
      </c>
      <c r="AR117" s="170"/>
      <c r="AS117" s="170">
        <v>8246</v>
      </c>
      <c r="AT117" s="170">
        <v>8147</v>
      </c>
      <c r="AU117" s="170">
        <v>99</v>
      </c>
      <c r="AV117" s="170"/>
      <c r="AW117" s="170">
        <v>8649</v>
      </c>
      <c r="AX117" s="170">
        <v>8529</v>
      </c>
      <c r="AY117" s="170">
        <v>120</v>
      </c>
    </row>
    <row r="118" spans="2:51" ht="15" customHeight="1">
      <c r="B118" s="174" t="s">
        <v>727</v>
      </c>
      <c r="C118" s="174" t="s">
        <v>682</v>
      </c>
      <c r="D118" s="174"/>
      <c r="E118" s="170">
        <f t="shared" si="68"/>
        <v>27</v>
      </c>
      <c r="F118" s="170">
        <v>0</v>
      </c>
      <c r="G118" s="170">
        <v>27</v>
      </c>
      <c r="H118" s="170"/>
      <c r="I118" s="170">
        <f t="shared" si="69"/>
        <v>52</v>
      </c>
      <c r="J118" s="170">
        <v>0</v>
      </c>
      <c r="K118" s="170">
        <v>52</v>
      </c>
      <c r="L118" s="170"/>
      <c r="M118" s="170">
        <f t="shared" si="70"/>
        <v>20</v>
      </c>
      <c r="N118" s="170">
        <v>0</v>
      </c>
      <c r="O118" s="170">
        <v>20</v>
      </c>
      <c r="P118" s="170"/>
      <c r="Q118" s="170">
        <f t="shared" si="71"/>
        <v>43</v>
      </c>
      <c r="R118" s="170">
        <v>0</v>
      </c>
      <c r="S118" s="170">
        <v>43</v>
      </c>
      <c r="T118" s="170"/>
      <c r="U118" s="170">
        <f t="shared" si="72"/>
        <v>40</v>
      </c>
      <c r="V118" s="170">
        <v>0</v>
      </c>
      <c r="W118" s="170">
        <v>40</v>
      </c>
      <c r="X118" s="170"/>
      <c r="Y118" s="170">
        <f t="shared" si="73"/>
        <v>29</v>
      </c>
      <c r="Z118" s="170">
        <v>0</v>
      </c>
      <c r="AA118" s="170">
        <v>29</v>
      </c>
      <c r="AB118" s="170"/>
      <c r="AC118" s="170">
        <f t="shared" si="74"/>
        <v>23</v>
      </c>
      <c r="AD118" s="170">
        <v>0</v>
      </c>
      <c r="AE118" s="170">
        <v>23</v>
      </c>
      <c r="AF118" s="170"/>
      <c r="AG118" s="170">
        <f t="shared" si="75"/>
        <v>30</v>
      </c>
      <c r="AH118" s="170">
        <v>0</v>
      </c>
      <c r="AI118" s="170">
        <v>30</v>
      </c>
      <c r="AJ118" s="170"/>
      <c r="AK118" s="170">
        <f t="shared" si="76"/>
        <v>24</v>
      </c>
      <c r="AL118" s="170">
        <v>0</v>
      </c>
      <c r="AM118" s="170">
        <v>24</v>
      </c>
      <c r="AN118" s="170"/>
      <c r="AO118" s="170">
        <f t="shared" si="77"/>
        <v>35</v>
      </c>
      <c r="AP118" s="170">
        <v>0</v>
      </c>
      <c r="AQ118" s="170">
        <v>35</v>
      </c>
      <c r="AR118" s="170"/>
      <c r="AS118" s="170">
        <v>34</v>
      </c>
      <c r="AT118" s="170">
        <v>0</v>
      </c>
      <c r="AU118" s="170">
        <v>34</v>
      </c>
      <c r="AV118" s="170"/>
      <c r="AW118" s="170">
        <v>24</v>
      </c>
      <c r="AX118" s="170">
        <v>0</v>
      </c>
      <c r="AY118" s="170">
        <v>24</v>
      </c>
    </row>
    <row r="119" spans="2:51" ht="15" customHeight="1">
      <c r="B119" s="173" t="s">
        <v>137</v>
      </c>
      <c r="C119" s="173" t="s">
        <v>683</v>
      </c>
      <c r="D119" s="173"/>
      <c r="E119" s="170">
        <f t="shared" si="68"/>
        <v>9524</v>
      </c>
      <c r="F119" s="170">
        <v>8867</v>
      </c>
      <c r="G119" s="170">
        <v>657</v>
      </c>
      <c r="H119" s="170"/>
      <c r="I119" s="170">
        <f t="shared" si="69"/>
        <v>10123</v>
      </c>
      <c r="J119" s="170">
        <v>9363</v>
      </c>
      <c r="K119" s="170">
        <v>760</v>
      </c>
      <c r="L119" s="170"/>
      <c r="M119" s="170">
        <f t="shared" si="70"/>
        <v>11674</v>
      </c>
      <c r="N119" s="170">
        <v>10643</v>
      </c>
      <c r="O119" s="170">
        <v>1031</v>
      </c>
      <c r="P119" s="170"/>
      <c r="Q119" s="170">
        <f t="shared" si="71"/>
        <v>15837</v>
      </c>
      <c r="R119" s="170">
        <v>14505</v>
      </c>
      <c r="S119" s="170">
        <v>1332</v>
      </c>
      <c r="T119" s="170"/>
      <c r="U119" s="170">
        <f t="shared" si="72"/>
        <v>19006</v>
      </c>
      <c r="V119" s="170">
        <v>18008</v>
      </c>
      <c r="W119" s="170">
        <v>998</v>
      </c>
      <c r="X119" s="170"/>
      <c r="Y119" s="170">
        <f t="shared" si="73"/>
        <v>19058</v>
      </c>
      <c r="Z119" s="170">
        <v>17869</v>
      </c>
      <c r="AA119" s="170">
        <v>1189</v>
      </c>
      <c r="AB119" s="170"/>
      <c r="AC119" s="170">
        <f t="shared" si="74"/>
        <v>21283</v>
      </c>
      <c r="AD119" s="170">
        <v>20061</v>
      </c>
      <c r="AE119" s="170">
        <v>1222</v>
      </c>
      <c r="AF119" s="170"/>
      <c r="AG119" s="170">
        <f t="shared" si="75"/>
        <v>21888</v>
      </c>
      <c r="AH119" s="170">
        <v>20549</v>
      </c>
      <c r="AI119" s="170">
        <v>1339</v>
      </c>
      <c r="AJ119" s="170"/>
      <c r="AK119" s="170">
        <f t="shared" si="76"/>
        <v>9976</v>
      </c>
      <c r="AL119" s="170">
        <v>9465</v>
      </c>
      <c r="AM119" s="170">
        <v>511</v>
      </c>
      <c r="AN119" s="170"/>
      <c r="AO119" s="170">
        <f t="shared" si="77"/>
        <v>2838</v>
      </c>
      <c r="AP119" s="170">
        <v>2051</v>
      </c>
      <c r="AQ119" s="170">
        <v>787</v>
      </c>
      <c r="AR119" s="170"/>
      <c r="AS119" s="170">
        <v>7242</v>
      </c>
      <c r="AT119" s="170">
        <v>6025</v>
      </c>
      <c r="AU119" s="170">
        <v>1217</v>
      </c>
      <c r="AV119" s="170"/>
      <c r="AW119" s="170">
        <v>11271</v>
      </c>
      <c r="AX119" s="170">
        <v>9529</v>
      </c>
      <c r="AY119" s="170">
        <v>1742</v>
      </c>
    </row>
    <row r="120" spans="2:51" ht="15" customHeight="1">
      <c r="B120" s="173" t="s">
        <v>775</v>
      </c>
      <c r="C120" s="173" t="s">
        <v>684</v>
      </c>
      <c r="D120" s="173"/>
      <c r="E120" s="170">
        <f t="shared" si="68"/>
        <v>8537</v>
      </c>
      <c r="F120" s="170">
        <v>8414</v>
      </c>
      <c r="G120" s="170">
        <v>123</v>
      </c>
      <c r="H120" s="170"/>
      <c r="I120" s="170">
        <f t="shared" si="69"/>
        <v>8256</v>
      </c>
      <c r="J120" s="170">
        <v>7722</v>
      </c>
      <c r="K120" s="170">
        <v>534</v>
      </c>
      <c r="L120" s="170"/>
      <c r="M120" s="170">
        <f t="shared" si="70"/>
        <v>6729</v>
      </c>
      <c r="N120" s="170">
        <v>6403</v>
      </c>
      <c r="O120" s="170">
        <v>326</v>
      </c>
      <c r="P120" s="170"/>
      <c r="Q120" s="170">
        <f t="shared" si="71"/>
        <v>6498</v>
      </c>
      <c r="R120" s="170">
        <v>6121</v>
      </c>
      <c r="S120" s="170">
        <v>377</v>
      </c>
      <c r="T120" s="170"/>
      <c r="U120" s="170">
        <f t="shared" si="72"/>
        <v>6921</v>
      </c>
      <c r="V120" s="170">
        <v>6555</v>
      </c>
      <c r="W120" s="170">
        <v>366</v>
      </c>
      <c r="X120" s="170"/>
      <c r="Y120" s="170">
        <f t="shared" si="73"/>
        <v>7115</v>
      </c>
      <c r="Z120" s="170">
        <v>6736</v>
      </c>
      <c r="AA120" s="170">
        <v>379</v>
      </c>
      <c r="AB120" s="170"/>
      <c r="AC120" s="170">
        <f t="shared" si="74"/>
        <v>6844</v>
      </c>
      <c r="AD120" s="170">
        <v>6551</v>
      </c>
      <c r="AE120" s="170">
        <v>293</v>
      </c>
      <c r="AF120" s="170"/>
      <c r="AG120" s="170">
        <f t="shared" si="75"/>
        <v>6341</v>
      </c>
      <c r="AH120" s="170">
        <v>6085</v>
      </c>
      <c r="AI120" s="170">
        <v>256</v>
      </c>
      <c r="AJ120" s="170"/>
      <c r="AK120" s="170">
        <f t="shared" si="76"/>
        <v>2999</v>
      </c>
      <c r="AL120" s="170">
        <v>2815</v>
      </c>
      <c r="AM120" s="170">
        <v>184</v>
      </c>
      <c r="AN120" s="170"/>
      <c r="AO120" s="170">
        <f t="shared" si="77"/>
        <v>1844</v>
      </c>
      <c r="AP120" s="170">
        <v>1613</v>
      </c>
      <c r="AQ120" s="170">
        <v>231</v>
      </c>
      <c r="AR120" s="170"/>
      <c r="AS120" s="170">
        <v>6059</v>
      </c>
      <c r="AT120" s="170">
        <v>5821</v>
      </c>
      <c r="AU120" s="170">
        <v>238</v>
      </c>
      <c r="AV120" s="170"/>
      <c r="AW120" s="170">
        <v>6482</v>
      </c>
      <c r="AX120" s="170">
        <v>6282</v>
      </c>
      <c r="AY120" s="170">
        <v>200</v>
      </c>
    </row>
    <row r="121" spans="2:51" ht="15" customHeight="1">
      <c r="B121" s="174" t="s">
        <v>728</v>
      </c>
      <c r="C121" s="174" t="s">
        <v>685</v>
      </c>
      <c r="D121" s="174"/>
      <c r="E121" s="170">
        <f t="shared" si="68"/>
        <v>22</v>
      </c>
      <c r="F121" s="170">
        <v>0</v>
      </c>
      <c r="G121" s="170">
        <v>22</v>
      </c>
      <c r="H121" s="170"/>
      <c r="I121" s="170">
        <f t="shared" si="69"/>
        <v>19</v>
      </c>
      <c r="J121" s="170">
        <v>0</v>
      </c>
      <c r="K121" s="170">
        <v>19</v>
      </c>
      <c r="L121" s="170"/>
      <c r="M121" s="170">
        <f t="shared" si="70"/>
        <v>22</v>
      </c>
      <c r="N121" s="170">
        <v>0</v>
      </c>
      <c r="O121" s="170">
        <v>22</v>
      </c>
      <c r="P121" s="170"/>
      <c r="Q121" s="170">
        <f t="shared" si="71"/>
        <v>17</v>
      </c>
      <c r="R121" s="170">
        <v>0</v>
      </c>
      <c r="S121" s="170">
        <v>17</v>
      </c>
      <c r="T121" s="170"/>
      <c r="U121" s="170">
        <f t="shared" si="72"/>
        <v>10</v>
      </c>
      <c r="V121" s="170">
        <v>0</v>
      </c>
      <c r="W121" s="170">
        <v>10</v>
      </c>
      <c r="X121" s="170"/>
      <c r="Y121" s="170">
        <f t="shared" si="73"/>
        <v>10</v>
      </c>
      <c r="Z121" s="170">
        <v>0</v>
      </c>
      <c r="AA121" s="170">
        <v>10</v>
      </c>
      <c r="AB121" s="170"/>
      <c r="AC121" s="170">
        <f t="shared" si="74"/>
        <v>13</v>
      </c>
      <c r="AD121" s="170">
        <v>0</v>
      </c>
      <c r="AE121" s="170">
        <v>13</v>
      </c>
      <c r="AF121" s="170"/>
      <c r="AG121" s="170">
        <f t="shared" si="75"/>
        <v>17</v>
      </c>
      <c r="AH121" s="170">
        <v>0</v>
      </c>
      <c r="AI121" s="170">
        <v>17</v>
      </c>
      <c r="AJ121" s="170"/>
      <c r="AK121" s="170">
        <f t="shared" si="76"/>
        <v>14</v>
      </c>
      <c r="AL121" s="170">
        <v>0</v>
      </c>
      <c r="AM121" s="170">
        <v>14</v>
      </c>
      <c r="AN121" s="170"/>
      <c r="AO121" s="170">
        <f t="shared" si="77"/>
        <v>11</v>
      </c>
      <c r="AP121" s="170">
        <v>0</v>
      </c>
      <c r="AQ121" s="170">
        <v>11</v>
      </c>
      <c r="AR121" s="170"/>
      <c r="AS121" s="170">
        <v>18</v>
      </c>
      <c r="AT121" s="170">
        <v>0</v>
      </c>
      <c r="AU121" s="170">
        <v>18</v>
      </c>
      <c r="AV121" s="170"/>
      <c r="AW121" s="170">
        <v>13</v>
      </c>
      <c r="AX121" s="170">
        <v>0</v>
      </c>
      <c r="AY121" s="170">
        <v>13</v>
      </c>
    </row>
    <row r="122" spans="2:51" ht="15" customHeight="1">
      <c r="B122" s="173" t="s">
        <v>43</v>
      </c>
      <c r="C122" s="173" t="s">
        <v>686</v>
      </c>
      <c r="D122" s="173"/>
      <c r="E122" s="170">
        <f t="shared" si="68"/>
        <v>22639</v>
      </c>
      <c r="F122" s="170">
        <v>19401</v>
      </c>
      <c r="G122" s="170">
        <v>3238</v>
      </c>
      <c r="H122" s="170"/>
      <c r="I122" s="170">
        <f t="shared" si="69"/>
        <v>30318</v>
      </c>
      <c r="J122" s="170">
        <v>26816</v>
      </c>
      <c r="K122" s="170">
        <v>3502</v>
      </c>
      <c r="L122" s="170"/>
      <c r="M122" s="170">
        <f t="shared" si="70"/>
        <v>22041</v>
      </c>
      <c r="N122" s="170">
        <v>20874</v>
      </c>
      <c r="O122" s="170">
        <v>1167</v>
      </c>
      <c r="P122" s="170"/>
      <c r="Q122" s="170">
        <f t="shared" si="71"/>
        <v>22414</v>
      </c>
      <c r="R122" s="170">
        <v>20854</v>
      </c>
      <c r="S122" s="170">
        <v>1560</v>
      </c>
      <c r="T122" s="170"/>
      <c r="U122" s="170">
        <f t="shared" si="72"/>
        <v>22365</v>
      </c>
      <c r="V122" s="170">
        <v>20921</v>
      </c>
      <c r="W122" s="170">
        <v>1444</v>
      </c>
      <c r="X122" s="170"/>
      <c r="Y122" s="170">
        <f t="shared" si="73"/>
        <v>21453</v>
      </c>
      <c r="Z122" s="170">
        <v>20330</v>
      </c>
      <c r="AA122" s="170">
        <v>1123</v>
      </c>
      <c r="AB122" s="170"/>
      <c r="AC122" s="170">
        <f t="shared" si="74"/>
        <v>21549</v>
      </c>
      <c r="AD122" s="170">
        <v>20531</v>
      </c>
      <c r="AE122" s="170">
        <v>1018</v>
      </c>
      <c r="AF122" s="170"/>
      <c r="AG122" s="170">
        <f t="shared" si="75"/>
        <v>23353</v>
      </c>
      <c r="AH122" s="170">
        <v>22517</v>
      </c>
      <c r="AI122" s="170">
        <v>836</v>
      </c>
      <c r="AJ122" s="170"/>
      <c r="AK122" s="170">
        <f t="shared" si="76"/>
        <v>10199</v>
      </c>
      <c r="AL122" s="170">
        <v>9748</v>
      </c>
      <c r="AM122" s="170">
        <v>451</v>
      </c>
      <c r="AN122" s="170"/>
      <c r="AO122" s="170">
        <f t="shared" si="77"/>
        <v>4962</v>
      </c>
      <c r="AP122" s="170">
        <v>4469</v>
      </c>
      <c r="AQ122" s="170">
        <v>493</v>
      </c>
      <c r="AR122" s="170"/>
      <c r="AS122" s="170">
        <v>14652</v>
      </c>
      <c r="AT122" s="170">
        <v>14027</v>
      </c>
      <c r="AU122" s="170">
        <v>625</v>
      </c>
      <c r="AV122" s="170"/>
      <c r="AW122" s="170">
        <v>21057</v>
      </c>
      <c r="AX122" s="170">
        <v>20601</v>
      </c>
      <c r="AY122" s="170">
        <v>456</v>
      </c>
    </row>
    <row r="123" spans="2:51" ht="15" customHeight="1">
      <c r="B123" s="173" t="s">
        <v>139</v>
      </c>
      <c r="C123" s="173" t="s">
        <v>687</v>
      </c>
      <c r="D123" s="173"/>
      <c r="E123" s="170">
        <f t="shared" si="68"/>
        <v>7382</v>
      </c>
      <c r="F123" s="170">
        <v>7307</v>
      </c>
      <c r="G123" s="170">
        <v>75</v>
      </c>
      <c r="H123" s="170"/>
      <c r="I123" s="170">
        <f t="shared" si="69"/>
        <v>4891</v>
      </c>
      <c r="J123" s="170">
        <v>4843</v>
      </c>
      <c r="K123" s="170">
        <v>48</v>
      </c>
      <c r="L123" s="170"/>
      <c r="M123" s="170">
        <f t="shared" si="70"/>
        <v>5317</v>
      </c>
      <c r="N123" s="170">
        <v>5276</v>
      </c>
      <c r="O123" s="170">
        <v>41</v>
      </c>
      <c r="P123" s="170"/>
      <c r="Q123" s="170">
        <f t="shared" si="71"/>
        <v>4516</v>
      </c>
      <c r="R123" s="170">
        <v>4481</v>
      </c>
      <c r="S123" s="170">
        <v>35</v>
      </c>
      <c r="T123" s="170"/>
      <c r="U123" s="170">
        <f t="shared" si="72"/>
        <v>5436</v>
      </c>
      <c r="V123" s="170">
        <v>5391</v>
      </c>
      <c r="W123" s="170">
        <v>45</v>
      </c>
      <c r="X123" s="170"/>
      <c r="Y123" s="170">
        <f t="shared" si="73"/>
        <v>5539</v>
      </c>
      <c r="Z123" s="170">
        <v>5512</v>
      </c>
      <c r="AA123" s="170">
        <v>27</v>
      </c>
      <c r="AB123" s="170"/>
      <c r="AC123" s="170">
        <f t="shared" si="74"/>
        <v>5742</v>
      </c>
      <c r="AD123" s="170">
        <v>5709</v>
      </c>
      <c r="AE123" s="170">
        <v>33</v>
      </c>
      <c r="AF123" s="170"/>
      <c r="AG123" s="170">
        <f t="shared" si="75"/>
        <v>6081</v>
      </c>
      <c r="AH123" s="170">
        <v>6054</v>
      </c>
      <c r="AI123" s="170">
        <v>27</v>
      </c>
      <c r="AJ123" s="170"/>
      <c r="AK123" s="170">
        <f t="shared" si="76"/>
        <v>2177</v>
      </c>
      <c r="AL123" s="170">
        <v>2157</v>
      </c>
      <c r="AM123" s="170">
        <v>20</v>
      </c>
      <c r="AN123" s="170"/>
      <c r="AO123" s="170">
        <f t="shared" si="77"/>
        <v>720</v>
      </c>
      <c r="AP123" s="170">
        <v>692</v>
      </c>
      <c r="AQ123" s="170">
        <v>28</v>
      </c>
      <c r="AR123" s="170"/>
      <c r="AS123" s="170">
        <v>3702</v>
      </c>
      <c r="AT123" s="170">
        <v>3681</v>
      </c>
      <c r="AU123" s="170">
        <v>21</v>
      </c>
      <c r="AV123" s="170"/>
      <c r="AW123" s="170">
        <v>5560</v>
      </c>
      <c r="AX123" s="170">
        <v>5537</v>
      </c>
      <c r="AY123" s="170">
        <v>23</v>
      </c>
    </row>
    <row r="124" spans="2:51" ht="15" customHeight="1">
      <c r="B124" s="173" t="s">
        <v>138</v>
      </c>
      <c r="C124" s="173" t="s">
        <v>688</v>
      </c>
      <c r="D124" s="173"/>
      <c r="E124" s="170">
        <f t="shared" si="68"/>
        <v>21351</v>
      </c>
      <c r="F124" s="170">
        <v>21197</v>
      </c>
      <c r="G124" s="170">
        <v>154</v>
      </c>
      <c r="H124" s="170"/>
      <c r="I124" s="170">
        <f t="shared" si="69"/>
        <v>16677</v>
      </c>
      <c r="J124" s="170">
        <v>16496</v>
      </c>
      <c r="K124" s="170">
        <v>181</v>
      </c>
      <c r="L124" s="170"/>
      <c r="M124" s="170">
        <f t="shared" si="70"/>
        <v>15158</v>
      </c>
      <c r="N124" s="170">
        <v>15042</v>
      </c>
      <c r="O124" s="170">
        <v>116</v>
      </c>
      <c r="P124" s="170"/>
      <c r="Q124" s="170">
        <f t="shared" si="71"/>
        <v>16478</v>
      </c>
      <c r="R124" s="170">
        <v>16373</v>
      </c>
      <c r="S124" s="170">
        <v>105</v>
      </c>
      <c r="T124" s="170"/>
      <c r="U124" s="170">
        <f t="shared" si="72"/>
        <v>17068</v>
      </c>
      <c r="V124" s="170">
        <v>16939</v>
      </c>
      <c r="W124" s="170">
        <v>129</v>
      </c>
      <c r="X124" s="170"/>
      <c r="Y124" s="170">
        <f t="shared" si="73"/>
        <v>16544</v>
      </c>
      <c r="Z124" s="170">
        <v>16440</v>
      </c>
      <c r="AA124" s="170">
        <v>104</v>
      </c>
      <c r="AB124" s="170"/>
      <c r="AC124" s="170">
        <f t="shared" si="74"/>
        <v>16312</v>
      </c>
      <c r="AD124" s="170">
        <v>16213</v>
      </c>
      <c r="AE124" s="170">
        <v>99</v>
      </c>
      <c r="AF124" s="170"/>
      <c r="AG124" s="170">
        <f t="shared" si="75"/>
        <v>17391</v>
      </c>
      <c r="AH124" s="170">
        <v>17302</v>
      </c>
      <c r="AI124" s="170">
        <v>89</v>
      </c>
      <c r="AJ124" s="170"/>
      <c r="AK124" s="170">
        <f t="shared" si="76"/>
        <v>10593</v>
      </c>
      <c r="AL124" s="170">
        <v>10540</v>
      </c>
      <c r="AM124" s="170">
        <v>53</v>
      </c>
      <c r="AN124" s="170"/>
      <c r="AO124" s="170">
        <f t="shared" si="77"/>
        <v>3377</v>
      </c>
      <c r="AP124" s="170">
        <v>3281</v>
      </c>
      <c r="AQ124" s="170">
        <v>96</v>
      </c>
      <c r="AR124" s="170"/>
      <c r="AS124" s="54">
        <v>3946</v>
      </c>
      <c r="AT124" s="54">
        <v>3877</v>
      </c>
      <c r="AU124" s="54">
        <v>69</v>
      </c>
      <c r="AV124" s="54"/>
      <c r="AW124" s="54">
        <v>4181</v>
      </c>
      <c r="AX124" s="54">
        <v>4139</v>
      </c>
      <c r="AY124" s="54">
        <v>42</v>
      </c>
    </row>
    <row r="125" spans="2:51" ht="15" customHeight="1">
      <c r="B125" s="174" t="s">
        <v>729</v>
      </c>
      <c r="C125" s="174" t="s">
        <v>689</v>
      </c>
      <c r="D125" s="174"/>
      <c r="E125" s="170">
        <f t="shared" si="68"/>
        <v>0</v>
      </c>
      <c r="F125" s="170">
        <v>0</v>
      </c>
      <c r="G125" s="170">
        <v>0</v>
      </c>
      <c r="H125" s="170"/>
      <c r="I125" s="170">
        <f t="shared" si="69"/>
        <v>0</v>
      </c>
      <c r="J125" s="170">
        <v>0</v>
      </c>
      <c r="K125" s="170">
        <v>0</v>
      </c>
      <c r="L125" s="170"/>
      <c r="M125" s="170">
        <f t="shared" si="70"/>
        <v>7</v>
      </c>
      <c r="N125" s="170">
        <v>0</v>
      </c>
      <c r="O125" s="170">
        <v>7</v>
      </c>
      <c r="P125" s="170"/>
      <c r="Q125" s="170">
        <f t="shared" si="71"/>
        <v>7</v>
      </c>
      <c r="R125" s="170">
        <v>0</v>
      </c>
      <c r="S125" s="170">
        <v>7</v>
      </c>
      <c r="T125" s="170"/>
      <c r="U125" s="170">
        <f t="shared" si="72"/>
        <v>9</v>
      </c>
      <c r="V125" s="170">
        <v>0</v>
      </c>
      <c r="W125" s="170">
        <v>9</v>
      </c>
      <c r="X125" s="170"/>
      <c r="Y125" s="170">
        <f t="shared" si="73"/>
        <v>13</v>
      </c>
      <c r="Z125" s="170">
        <v>0</v>
      </c>
      <c r="AA125" s="170">
        <v>13</v>
      </c>
      <c r="AB125" s="170"/>
      <c r="AC125" s="170">
        <f t="shared" si="74"/>
        <v>20</v>
      </c>
      <c r="AD125" s="170">
        <v>0</v>
      </c>
      <c r="AE125" s="170">
        <v>20</v>
      </c>
      <c r="AF125" s="170"/>
      <c r="AG125" s="170">
        <f t="shared" si="75"/>
        <v>7</v>
      </c>
      <c r="AH125" s="170">
        <v>0</v>
      </c>
      <c r="AI125" s="170">
        <v>7</v>
      </c>
      <c r="AJ125" s="170"/>
      <c r="AK125" s="170">
        <f t="shared" si="76"/>
        <v>8</v>
      </c>
      <c r="AL125" s="170">
        <v>0</v>
      </c>
      <c r="AM125" s="170">
        <v>8</v>
      </c>
      <c r="AN125" s="170"/>
      <c r="AO125" s="170">
        <f t="shared" si="77"/>
        <v>8</v>
      </c>
      <c r="AP125" s="170">
        <v>0</v>
      </c>
      <c r="AQ125" s="170">
        <v>8</v>
      </c>
      <c r="AR125" s="170"/>
      <c r="AS125" s="170">
        <v>14</v>
      </c>
      <c r="AT125" s="170">
        <v>0</v>
      </c>
      <c r="AU125" s="170">
        <v>14</v>
      </c>
      <c r="AV125" s="170"/>
      <c r="AW125" s="170">
        <v>11</v>
      </c>
      <c r="AX125" s="170">
        <v>0</v>
      </c>
      <c r="AY125" s="170">
        <v>11</v>
      </c>
    </row>
    <row r="126" spans="2:51" ht="15" customHeight="1">
      <c r="B126" s="173" t="s">
        <v>140</v>
      </c>
      <c r="C126" s="173" t="s">
        <v>690</v>
      </c>
      <c r="D126" s="173"/>
      <c r="E126" s="170">
        <f t="shared" si="68"/>
        <v>9794</v>
      </c>
      <c r="F126" s="170">
        <v>9569</v>
      </c>
      <c r="G126" s="170">
        <v>225</v>
      </c>
      <c r="H126" s="170"/>
      <c r="I126" s="170">
        <f t="shared" si="69"/>
        <v>8501</v>
      </c>
      <c r="J126" s="170">
        <v>8334</v>
      </c>
      <c r="K126" s="170">
        <v>167</v>
      </c>
      <c r="L126" s="170"/>
      <c r="M126" s="170">
        <f t="shared" si="70"/>
        <v>7754</v>
      </c>
      <c r="N126" s="170">
        <v>7637</v>
      </c>
      <c r="O126" s="170">
        <v>117</v>
      </c>
      <c r="P126" s="170"/>
      <c r="Q126" s="170">
        <f t="shared" si="71"/>
        <v>9105</v>
      </c>
      <c r="R126" s="170">
        <v>8999</v>
      </c>
      <c r="S126" s="170">
        <v>106</v>
      </c>
      <c r="T126" s="170"/>
      <c r="U126" s="170">
        <f t="shared" si="72"/>
        <v>10697</v>
      </c>
      <c r="V126" s="170">
        <v>10609</v>
      </c>
      <c r="W126" s="170">
        <v>88</v>
      </c>
      <c r="X126" s="170"/>
      <c r="Y126" s="170">
        <f t="shared" si="73"/>
        <v>10598</v>
      </c>
      <c r="Z126" s="170">
        <v>10520</v>
      </c>
      <c r="AA126" s="170">
        <v>78</v>
      </c>
      <c r="AB126" s="170"/>
      <c r="AC126" s="170">
        <f t="shared" si="74"/>
        <v>9655</v>
      </c>
      <c r="AD126" s="170">
        <v>9559</v>
      </c>
      <c r="AE126" s="170">
        <v>96</v>
      </c>
      <c r="AF126" s="170"/>
      <c r="AG126" s="170">
        <f t="shared" si="75"/>
        <v>8890</v>
      </c>
      <c r="AH126" s="170">
        <v>8812</v>
      </c>
      <c r="AI126" s="170">
        <v>78</v>
      </c>
      <c r="AJ126" s="170"/>
      <c r="AK126" s="170">
        <f t="shared" si="76"/>
        <v>4132</v>
      </c>
      <c r="AL126" s="170">
        <v>4076</v>
      </c>
      <c r="AM126" s="170">
        <v>56</v>
      </c>
      <c r="AN126" s="170"/>
      <c r="AO126" s="170">
        <f t="shared" si="77"/>
        <v>3467</v>
      </c>
      <c r="AP126" s="170">
        <v>3431</v>
      </c>
      <c r="AQ126" s="170">
        <v>36</v>
      </c>
      <c r="AR126" s="170"/>
      <c r="AS126" s="170">
        <v>7472</v>
      </c>
      <c r="AT126" s="170">
        <v>7375</v>
      </c>
      <c r="AU126" s="170">
        <v>97</v>
      </c>
      <c r="AV126" s="170"/>
      <c r="AW126" s="170">
        <v>7741</v>
      </c>
      <c r="AX126" s="170">
        <v>7656</v>
      </c>
      <c r="AY126" s="170">
        <v>85</v>
      </c>
    </row>
    <row r="127" spans="2:51" ht="15" customHeight="1">
      <c r="B127" s="173" t="s">
        <v>789</v>
      </c>
      <c r="C127" s="173" t="s">
        <v>773</v>
      </c>
      <c r="D127" s="173"/>
      <c r="E127" s="170">
        <f t="shared" si="68"/>
        <v>62</v>
      </c>
      <c r="F127" s="170">
        <v>62</v>
      </c>
      <c r="G127" s="170">
        <v>0</v>
      </c>
      <c r="H127" s="170"/>
      <c r="I127" s="170">
        <f t="shared" si="69"/>
        <v>47</v>
      </c>
      <c r="J127" s="170">
        <v>47</v>
      </c>
      <c r="K127" s="170">
        <v>0</v>
      </c>
      <c r="L127" s="170"/>
      <c r="M127" s="170">
        <f t="shared" si="70"/>
        <v>52</v>
      </c>
      <c r="N127" s="170">
        <v>52</v>
      </c>
      <c r="O127" s="170">
        <v>0</v>
      </c>
      <c r="P127" s="170"/>
      <c r="Q127" s="170">
        <f t="shared" si="71"/>
        <v>44</v>
      </c>
      <c r="R127" s="170">
        <v>44</v>
      </c>
      <c r="S127" s="170">
        <v>0</v>
      </c>
      <c r="T127" s="170"/>
      <c r="U127" s="170">
        <f t="shared" si="72"/>
        <v>26</v>
      </c>
      <c r="V127" s="170">
        <v>26</v>
      </c>
      <c r="W127" s="170">
        <v>0</v>
      </c>
      <c r="X127" s="170"/>
      <c r="Y127" s="170">
        <f t="shared" si="73"/>
        <v>20</v>
      </c>
      <c r="Z127" s="170">
        <v>20</v>
      </c>
      <c r="AA127" s="170">
        <v>0</v>
      </c>
      <c r="AB127" s="170"/>
      <c r="AC127" s="170">
        <f t="shared" si="74"/>
        <v>42</v>
      </c>
      <c r="AD127" s="170">
        <v>42</v>
      </c>
      <c r="AE127" s="170">
        <v>0</v>
      </c>
      <c r="AF127" s="170"/>
      <c r="AG127" s="170">
        <f t="shared" si="75"/>
        <v>29</v>
      </c>
      <c r="AH127" s="170">
        <v>29</v>
      </c>
      <c r="AI127" s="170">
        <v>0</v>
      </c>
      <c r="AJ127" s="170"/>
      <c r="AK127" s="170">
        <f t="shared" si="76"/>
        <v>19</v>
      </c>
      <c r="AL127" s="170">
        <v>19</v>
      </c>
      <c r="AM127" s="170">
        <v>0</v>
      </c>
      <c r="AN127" s="170"/>
      <c r="AO127" s="170">
        <f t="shared" si="77"/>
        <v>25</v>
      </c>
      <c r="AP127" s="170">
        <v>25</v>
      </c>
      <c r="AQ127" s="170">
        <v>0</v>
      </c>
      <c r="AR127" s="170"/>
      <c r="AS127" s="170">
        <v>29</v>
      </c>
      <c r="AT127" s="170">
        <v>29</v>
      </c>
      <c r="AU127" s="170">
        <v>0</v>
      </c>
      <c r="AV127" s="170"/>
      <c r="AW127" s="170">
        <v>25</v>
      </c>
      <c r="AX127" s="170">
        <v>25</v>
      </c>
      <c r="AY127" s="170">
        <v>0</v>
      </c>
    </row>
    <row r="128" spans="2:51" ht="15" customHeight="1">
      <c r="B128" s="173" t="s">
        <v>166</v>
      </c>
      <c r="C128" s="173" t="s">
        <v>767</v>
      </c>
      <c r="D128" s="173"/>
      <c r="E128" s="170">
        <f t="shared" si="68"/>
        <v>17062</v>
      </c>
      <c r="F128" s="170">
        <v>16746</v>
      </c>
      <c r="G128" s="170">
        <v>316</v>
      </c>
      <c r="H128" s="170"/>
      <c r="I128" s="170">
        <f t="shared" si="69"/>
        <v>17719</v>
      </c>
      <c r="J128" s="170">
        <v>17342</v>
      </c>
      <c r="K128" s="170">
        <v>377</v>
      </c>
      <c r="L128" s="170"/>
      <c r="M128" s="170">
        <f t="shared" si="70"/>
        <v>4682</v>
      </c>
      <c r="N128" s="170">
        <v>4579</v>
      </c>
      <c r="O128" s="170">
        <v>103</v>
      </c>
      <c r="P128" s="170"/>
      <c r="Q128" s="170">
        <f t="shared" si="71"/>
        <v>5737</v>
      </c>
      <c r="R128" s="170">
        <v>5632</v>
      </c>
      <c r="S128" s="170">
        <v>105</v>
      </c>
      <c r="T128" s="170"/>
      <c r="U128" s="170">
        <f t="shared" si="72"/>
        <v>6205</v>
      </c>
      <c r="V128" s="170">
        <v>6094</v>
      </c>
      <c r="W128" s="170">
        <v>111</v>
      </c>
      <c r="X128" s="170"/>
      <c r="Y128" s="170">
        <f t="shared" si="73"/>
        <v>5940</v>
      </c>
      <c r="Z128" s="170">
        <v>5855</v>
      </c>
      <c r="AA128" s="170">
        <v>85</v>
      </c>
      <c r="AB128" s="170"/>
      <c r="AC128" s="170">
        <f t="shared" si="74"/>
        <v>4920</v>
      </c>
      <c r="AD128" s="170">
        <v>4822</v>
      </c>
      <c r="AE128" s="170">
        <v>98</v>
      </c>
      <c r="AF128" s="170"/>
      <c r="AG128" s="170">
        <f t="shared" si="75"/>
        <v>4686</v>
      </c>
      <c r="AH128" s="170">
        <v>4608</v>
      </c>
      <c r="AI128" s="170">
        <v>78</v>
      </c>
      <c r="AJ128" s="170"/>
      <c r="AK128" s="170">
        <f t="shared" si="76"/>
        <v>1302</v>
      </c>
      <c r="AL128" s="170">
        <v>1249</v>
      </c>
      <c r="AM128" s="170">
        <v>53</v>
      </c>
      <c r="AN128" s="170"/>
      <c r="AO128" s="170">
        <f t="shared" si="77"/>
        <v>1072</v>
      </c>
      <c r="AP128" s="170">
        <v>995</v>
      </c>
      <c r="AQ128" s="170">
        <v>77</v>
      </c>
      <c r="AR128" s="170"/>
      <c r="AS128" s="170">
        <v>2764</v>
      </c>
      <c r="AT128" s="170">
        <v>2686</v>
      </c>
      <c r="AU128" s="170">
        <v>78</v>
      </c>
      <c r="AV128" s="170"/>
      <c r="AW128" s="170">
        <v>3560</v>
      </c>
      <c r="AX128" s="170">
        <v>3503</v>
      </c>
      <c r="AY128" s="170">
        <v>57</v>
      </c>
    </row>
    <row r="129" spans="2:51" ht="15" customHeight="1">
      <c r="B129" s="173" t="s">
        <v>167</v>
      </c>
      <c r="C129" s="173" t="s">
        <v>691</v>
      </c>
      <c r="D129" s="173"/>
      <c r="E129" s="170">
        <f t="shared" si="68"/>
        <v>1228</v>
      </c>
      <c r="F129" s="170">
        <v>1212</v>
      </c>
      <c r="G129" s="170">
        <v>16</v>
      </c>
      <c r="H129" s="170"/>
      <c r="I129" s="170">
        <f t="shared" si="69"/>
        <v>1109</v>
      </c>
      <c r="J129" s="170">
        <v>1091</v>
      </c>
      <c r="K129" s="170">
        <v>18</v>
      </c>
      <c r="L129" s="170"/>
      <c r="M129" s="170">
        <f t="shared" si="70"/>
        <v>953</v>
      </c>
      <c r="N129" s="170">
        <v>933</v>
      </c>
      <c r="O129" s="170">
        <v>20</v>
      </c>
      <c r="P129" s="170"/>
      <c r="Q129" s="170">
        <f t="shared" si="71"/>
        <v>1453</v>
      </c>
      <c r="R129" s="170">
        <v>1430</v>
      </c>
      <c r="S129" s="170">
        <v>23</v>
      </c>
      <c r="T129" s="170"/>
      <c r="U129" s="170">
        <f t="shared" si="72"/>
        <v>1534</v>
      </c>
      <c r="V129" s="170">
        <v>1513</v>
      </c>
      <c r="W129" s="170">
        <v>21</v>
      </c>
      <c r="X129" s="170"/>
      <c r="Y129" s="170">
        <f t="shared" si="73"/>
        <v>1425</v>
      </c>
      <c r="Z129" s="170">
        <v>1398</v>
      </c>
      <c r="AA129" s="170">
        <v>27</v>
      </c>
      <c r="AB129" s="170"/>
      <c r="AC129" s="170">
        <f t="shared" si="74"/>
        <v>1257</v>
      </c>
      <c r="AD129" s="170">
        <v>1230</v>
      </c>
      <c r="AE129" s="170">
        <v>27</v>
      </c>
      <c r="AF129" s="170"/>
      <c r="AG129" s="170">
        <f t="shared" si="75"/>
        <v>1360</v>
      </c>
      <c r="AH129" s="170">
        <v>1340</v>
      </c>
      <c r="AI129" s="170">
        <v>20</v>
      </c>
      <c r="AJ129" s="170"/>
      <c r="AK129" s="170">
        <f t="shared" si="76"/>
        <v>591</v>
      </c>
      <c r="AL129" s="170">
        <v>584</v>
      </c>
      <c r="AM129" s="170">
        <v>7</v>
      </c>
      <c r="AN129" s="170"/>
      <c r="AO129" s="170">
        <f t="shared" si="77"/>
        <v>550</v>
      </c>
      <c r="AP129" s="170">
        <v>543</v>
      </c>
      <c r="AQ129" s="170">
        <v>7</v>
      </c>
      <c r="AR129" s="170"/>
      <c r="AS129" s="170">
        <v>987</v>
      </c>
      <c r="AT129" s="170">
        <v>963</v>
      </c>
      <c r="AU129" s="170">
        <v>24</v>
      </c>
      <c r="AV129" s="170"/>
      <c r="AW129" s="170">
        <v>1155</v>
      </c>
      <c r="AX129" s="170">
        <v>1128</v>
      </c>
      <c r="AY129" s="170">
        <v>27</v>
      </c>
    </row>
    <row r="130" spans="2:51" ht="15" customHeight="1">
      <c r="B130" s="173" t="s">
        <v>168</v>
      </c>
      <c r="C130" s="173" t="s">
        <v>756</v>
      </c>
      <c r="D130" s="173"/>
      <c r="E130" s="170">
        <f t="shared" si="68"/>
        <v>22374</v>
      </c>
      <c r="F130" s="170">
        <v>21961</v>
      </c>
      <c r="G130" s="170">
        <v>413</v>
      </c>
      <c r="H130" s="170"/>
      <c r="I130" s="170">
        <f t="shared" si="69"/>
        <v>19597</v>
      </c>
      <c r="J130" s="170">
        <v>19208</v>
      </c>
      <c r="K130" s="170">
        <v>389</v>
      </c>
      <c r="L130" s="170"/>
      <c r="M130" s="170">
        <f t="shared" si="70"/>
        <v>22916</v>
      </c>
      <c r="N130" s="170">
        <v>22459</v>
      </c>
      <c r="O130" s="170">
        <v>457</v>
      </c>
      <c r="P130" s="170"/>
      <c r="Q130" s="170">
        <f t="shared" si="71"/>
        <v>31178</v>
      </c>
      <c r="R130" s="170">
        <v>30580</v>
      </c>
      <c r="S130" s="170">
        <v>598</v>
      </c>
      <c r="T130" s="170"/>
      <c r="U130" s="170">
        <f t="shared" si="72"/>
        <v>34175</v>
      </c>
      <c r="V130" s="170">
        <v>33680</v>
      </c>
      <c r="W130" s="170">
        <v>495</v>
      </c>
      <c r="X130" s="170"/>
      <c r="Y130" s="170">
        <f t="shared" si="73"/>
        <v>33248</v>
      </c>
      <c r="Z130" s="170">
        <v>32783</v>
      </c>
      <c r="AA130" s="170">
        <v>465</v>
      </c>
      <c r="AB130" s="170"/>
      <c r="AC130" s="170">
        <f t="shared" si="74"/>
        <v>34082</v>
      </c>
      <c r="AD130" s="170">
        <v>33557</v>
      </c>
      <c r="AE130" s="170">
        <v>525</v>
      </c>
      <c r="AF130" s="170"/>
      <c r="AG130" s="170">
        <f t="shared" si="75"/>
        <v>33411</v>
      </c>
      <c r="AH130" s="170">
        <v>32971</v>
      </c>
      <c r="AI130" s="170">
        <v>440</v>
      </c>
      <c r="AJ130" s="170"/>
      <c r="AK130" s="170">
        <f t="shared" si="76"/>
        <v>12165</v>
      </c>
      <c r="AL130" s="170">
        <v>11872</v>
      </c>
      <c r="AM130" s="170">
        <v>293</v>
      </c>
      <c r="AN130" s="170"/>
      <c r="AO130" s="170">
        <f t="shared" si="77"/>
        <v>20427</v>
      </c>
      <c r="AP130" s="170">
        <v>20017</v>
      </c>
      <c r="AQ130" s="170">
        <v>410</v>
      </c>
      <c r="AR130" s="170"/>
      <c r="AS130" s="170">
        <v>33068</v>
      </c>
      <c r="AT130" s="170">
        <v>32563</v>
      </c>
      <c r="AU130" s="170">
        <v>505</v>
      </c>
      <c r="AV130" s="170"/>
      <c r="AW130" s="170">
        <v>36442</v>
      </c>
      <c r="AX130" s="170">
        <v>35971</v>
      </c>
      <c r="AY130" s="170">
        <v>471</v>
      </c>
    </row>
    <row r="131" spans="2:51" ht="15" customHeight="1">
      <c r="B131" s="173" t="s">
        <v>141</v>
      </c>
      <c r="C131" s="173" t="s">
        <v>692</v>
      </c>
      <c r="D131" s="173"/>
      <c r="E131" s="170">
        <f t="shared" si="68"/>
        <v>6537</v>
      </c>
      <c r="F131" s="170">
        <v>6444</v>
      </c>
      <c r="G131" s="170">
        <v>93</v>
      </c>
      <c r="H131" s="170"/>
      <c r="I131" s="170">
        <f t="shared" si="69"/>
        <v>6251</v>
      </c>
      <c r="J131" s="170">
        <v>6183</v>
      </c>
      <c r="K131" s="170">
        <v>68</v>
      </c>
      <c r="L131" s="170"/>
      <c r="M131" s="170">
        <f t="shared" si="70"/>
        <v>1570</v>
      </c>
      <c r="N131" s="170">
        <v>1505</v>
      </c>
      <c r="O131" s="170">
        <v>65</v>
      </c>
      <c r="P131" s="170"/>
      <c r="Q131" s="170">
        <f t="shared" si="71"/>
        <v>1569</v>
      </c>
      <c r="R131" s="170">
        <v>1514</v>
      </c>
      <c r="S131" s="170">
        <v>55</v>
      </c>
      <c r="T131" s="170"/>
      <c r="U131" s="170">
        <f t="shared" si="72"/>
        <v>1546</v>
      </c>
      <c r="V131" s="170">
        <v>1499</v>
      </c>
      <c r="W131" s="170">
        <v>47</v>
      </c>
      <c r="X131" s="170"/>
      <c r="Y131" s="170">
        <f t="shared" si="73"/>
        <v>1493</v>
      </c>
      <c r="Z131" s="170">
        <v>1449</v>
      </c>
      <c r="AA131" s="170">
        <v>44</v>
      </c>
      <c r="AB131" s="170"/>
      <c r="AC131" s="170">
        <f t="shared" si="74"/>
        <v>1593</v>
      </c>
      <c r="AD131" s="170">
        <v>1547</v>
      </c>
      <c r="AE131" s="170">
        <v>46</v>
      </c>
      <c r="AF131" s="170"/>
      <c r="AG131" s="170">
        <f t="shared" si="75"/>
        <v>1557</v>
      </c>
      <c r="AH131" s="170">
        <v>1520</v>
      </c>
      <c r="AI131" s="170">
        <v>37</v>
      </c>
      <c r="AJ131" s="170"/>
      <c r="AK131" s="170">
        <f t="shared" si="76"/>
        <v>673</v>
      </c>
      <c r="AL131" s="170">
        <v>653</v>
      </c>
      <c r="AM131" s="170">
        <v>20</v>
      </c>
      <c r="AN131" s="170"/>
      <c r="AO131" s="170">
        <f t="shared" si="77"/>
        <v>739</v>
      </c>
      <c r="AP131" s="170">
        <v>691</v>
      </c>
      <c r="AQ131" s="170">
        <v>48</v>
      </c>
      <c r="AR131" s="170"/>
      <c r="AS131" s="170">
        <v>1287</v>
      </c>
      <c r="AT131" s="170">
        <v>1253</v>
      </c>
      <c r="AU131" s="170">
        <v>34</v>
      </c>
      <c r="AV131" s="170"/>
      <c r="AW131" s="170">
        <v>1332</v>
      </c>
      <c r="AX131" s="170">
        <v>1295</v>
      </c>
      <c r="AY131" s="170">
        <v>37</v>
      </c>
    </row>
    <row r="132" spans="2:51" ht="15" customHeight="1">
      <c r="B132" s="173" t="s">
        <v>142</v>
      </c>
      <c r="C132" s="173" t="s">
        <v>693</v>
      </c>
      <c r="D132" s="173"/>
      <c r="E132" s="170">
        <f t="shared" si="68"/>
        <v>5945</v>
      </c>
      <c r="F132" s="170">
        <v>5776</v>
      </c>
      <c r="G132" s="170">
        <v>169</v>
      </c>
      <c r="H132" s="170"/>
      <c r="I132" s="170">
        <f t="shared" si="69"/>
        <v>5243</v>
      </c>
      <c r="J132" s="170">
        <v>5073</v>
      </c>
      <c r="K132" s="170">
        <v>170</v>
      </c>
      <c r="L132" s="170"/>
      <c r="M132" s="170">
        <f t="shared" si="70"/>
        <v>4742</v>
      </c>
      <c r="N132" s="170">
        <v>4641</v>
      </c>
      <c r="O132" s="170">
        <v>101</v>
      </c>
      <c r="P132" s="170"/>
      <c r="Q132" s="170">
        <f t="shared" si="71"/>
        <v>5419</v>
      </c>
      <c r="R132" s="170">
        <v>5327</v>
      </c>
      <c r="S132" s="170">
        <v>92</v>
      </c>
      <c r="T132" s="170"/>
      <c r="U132" s="170">
        <f t="shared" si="72"/>
        <v>5963</v>
      </c>
      <c r="V132" s="170">
        <v>5849</v>
      </c>
      <c r="W132" s="170">
        <v>114</v>
      </c>
      <c r="X132" s="170"/>
      <c r="Y132" s="170">
        <f t="shared" si="73"/>
        <v>5638</v>
      </c>
      <c r="Z132" s="170">
        <v>5554</v>
      </c>
      <c r="AA132" s="170">
        <v>84</v>
      </c>
      <c r="AB132" s="170"/>
      <c r="AC132" s="170">
        <f t="shared" si="74"/>
        <v>5815</v>
      </c>
      <c r="AD132" s="170">
        <v>5726</v>
      </c>
      <c r="AE132" s="170">
        <v>89</v>
      </c>
      <c r="AF132" s="170"/>
      <c r="AG132" s="170">
        <f t="shared" si="75"/>
        <v>5241</v>
      </c>
      <c r="AH132" s="170">
        <v>5174</v>
      </c>
      <c r="AI132" s="170">
        <v>67</v>
      </c>
      <c r="AJ132" s="170"/>
      <c r="AK132" s="170">
        <f t="shared" si="76"/>
        <v>2277</v>
      </c>
      <c r="AL132" s="170">
        <v>2248</v>
      </c>
      <c r="AM132" s="170">
        <v>29</v>
      </c>
      <c r="AN132" s="170"/>
      <c r="AO132" s="170">
        <f t="shared" si="77"/>
        <v>1562</v>
      </c>
      <c r="AP132" s="170">
        <v>1473</v>
      </c>
      <c r="AQ132" s="170">
        <v>89</v>
      </c>
      <c r="AR132" s="170"/>
      <c r="AS132" s="170">
        <v>4227</v>
      </c>
      <c r="AT132" s="170">
        <v>4160</v>
      </c>
      <c r="AU132" s="170">
        <v>67</v>
      </c>
      <c r="AV132" s="170"/>
      <c r="AW132" s="170">
        <v>4501</v>
      </c>
      <c r="AX132" s="170">
        <v>4425</v>
      </c>
      <c r="AY132" s="170">
        <v>76</v>
      </c>
    </row>
    <row r="133" spans="2:51" ht="15" customHeight="1">
      <c r="B133" s="173" t="s">
        <v>143</v>
      </c>
      <c r="C133" s="173" t="s">
        <v>694</v>
      </c>
      <c r="D133" s="173"/>
      <c r="E133" s="170">
        <f t="shared" si="68"/>
        <v>46228</v>
      </c>
      <c r="F133" s="170">
        <v>45188</v>
      </c>
      <c r="G133" s="170">
        <v>1040</v>
      </c>
      <c r="H133" s="170"/>
      <c r="I133" s="170">
        <f t="shared" si="69"/>
        <v>39546</v>
      </c>
      <c r="J133" s="170">
        <v>38616</v>
      </c>
      <c r="K133" s="170">
        <v>930</v>
      </c>
      <c r="L133" s="170"/>
      <c r="M133" s="170">
        <f t="shared" si="70"/>
        <v>45426</v>
      </c>
      <c r="N133" s="170">
        <v>44601</v>
      </c>
      <c r="O133" s="170">
        <v>825</v>
      </c>
      <c r="P133" s="170"/>
      <c r="Q133" s="170">
        <f t="shared" si="71"/>
        <v>49291</v>
      </c>
      <c r="R133" s="170">
        <v>48378</v>
      </c>
      <c r="S133" s="170">
        <v>913</v>
      </c>
      <c r="T133" s="170"/>
      <c r="U133" s="170">
        <f t="shared" si="72"/>
        <v>53991</v>
      </c>
      <c r="V133" s="170">
        <v>53099</v>
      </c>
      <c r="W133" s="170">
        <v>892</v>
      </c>
      <c r="X133" s="170"/>
      <c r="Y133" s="170">
        <f t="shared" si="73"/>
        <v>54074</v>
      </c>
      <c r="Z133" s="170">
        <v>53236</v>
      </c>
      <c r="AA133" s="170">
        <v>838</v>
      </c>
      <c r="AB133" s="170"/>
      <c r="AC133" s="170">
        <f t="shared" si="74"/>
        <v>50775</v>
      </c>
      <c r="AD133" s="170">
        <v>49891</v>
      </c>
      <c r="AE133" s="170">
        <v>884</v>
      </c>
      <c r="AF133" s="170"/>
      <c r="AG133" s="170">
        <f t="shared" si="75"/>
        <v>49099</v>
      </c>
      <c r="AH133" s="170">
        <v>48298</v>
      </c>
      <c r="AI133" s="170">
        <v>801</v>
      </c>
      <c r="AJ133" s="170"/>
      <c r="AK133" s="170">
        <f t="shared" si="76"/>
        <v>22312</v>
      </c>
      <c r="AL133" s="170">
        <v>21761</v>
      </c>
      <c r="AM133" s="170">
        <v>551</v>
      </c>
      <c r="AN133" s="170"/>
      <c r="AO133" s="170">
        <f t="shared" si="77"/>
        <v>21494</v>
      </c>
      <c r="AP133" s="170">
        <v>20872</v>
      </c>
      <c r="AQ133" s="170">
        <v>622</v>
      </c>
      <c r="AR133" s="170"/>
      <c r="AS133" s="170">
        <v>44493</v>
      </c>
      <c r="AT133" s="170">
        <v>43712</v>
      </c>
      <c r="AU133" s="170">
        <v>781</v>
      </c>
      <c r="AV133" s="170"/>
      <c r="AW133" s="170">
        <v>51954</v>
      </c>
      <c r="AX133" s="170">
        <v>51140</v>
      </c>
      <c r="AY133" s="170">
        <v>814</v>
      </c>
    </row>
    <row r="134" spans="2:51" ht="15" customHeight="1">
      <c r="B134" s="173" t="s">
        <v>104</v>
      </c>
      <c r="C134" s="173" t="s">
        <v>695</v>
      </c>
      <c r="D134" s="173"/>
      <c r="E134" s="170">
        <f t="shared" si="68"/>
        <v>4319</v>
      </c>
      <c r="F134" s="200">
        <v>4149</v>
      </c>
      <c r="G134" s="200">
        <v>170</v>
      </c>
      <c r="H134" s="200"/>
      <c r="I134" s="170">
        <f t="shared" si="69"/>
        <v>4926</v>
      </c>
      <c r="J134" s="200">
        <v>4581</v>
      </c>
      <c r="K134" s="200">
        <v>345</v>
      </c>
      <c r="L134" s="200"/>
      <c r="M134" s="170">
        <f t="shared" si="70"/>
        <v>6673</v>
      </c>
      <c r="N134" s="200">
        <v>5858</v>
      </c>
      <c r="O134" s="200">
        <v>815</v>
      </c>
      <c r="P134" s="200"/>
      <c r="Q134" s="170">
        <f t="shared" si="71"/>
        <v>9889</v>
      </c>
      <c r="R134" s="200">
        <v>8823</v>
      </c>
      <c r="S134" s="200">
        <v>1066</v>
      </c>
      <c r="T134" s="200"/>
      <c r="U134" s="170">
        <f t="shared" si="72"/>
        <v>7364</v>
      </c>
      <c r="V134" s="200">
        <v>6399</v>
      </c>
      <c r="W134" s="200">
        <v>965</v>
      </c>
      <c r="X134" s="200"/>
      <c r="Y134" s="170">
        <f t="shared" si="73"/>
        <v>7477</v>
      </c>
      <c r="Z134" s="200">
        <v>6376</v>
      </c>
      <c r="AA134" s="200">
        <v>1101</v>
      </c>
      <c r="AB134" s="200"/>
      <c r="AC134" s="170">
        <f t="shared" si="74"/>
        <v>7569</v>
      </c>
      <c r="AD134" s="200">
        <v>6332</v>
      </c>
      <c r="AE134" s="200">
        <v>1237</v>
      </c>
      <c r="AF134" s="200"/>
      <c r="AG134" s="170">
        <f t="shared" si="75"/>
        <v>7702</v>
      </c>
      <c r="AH134" s="200">
        <v>6534</v>
      </c>
      <c r="AI134" s="200">
        <v>1168</v>
      </c>
      <c r="AJ134" s="200"/>
      <c r="AK134" s="170">
        <f t="shared" si="76"/>
        <v>3460</v>
      </c>
      <c r="AL134" s="200">
        <v>2714</v>
      </c>
      <c r="AM134" s="200">
        <v>746</v>
      </c>
      <c r="AN134" s="200"/>
      <c r="AO134" s="170">
        <f t="shared" si="77"/>
        <v>2033</v>
      </c>
      <c r="AP134" s="200">
        <v>1381</v>
      </c>
      <c r="AQ134" s="200">
        <v>652</v>
      </c>
      <c r="AR134" s="200" t="b">
        <f t="shared" ref="AR134" si="78">AP134=AQ134</f>
        <v>0</v>
      </c>
      <c r="AS134" s="170">
        <v>6130</v>
      </c>
      <c r="AT134" s="170">
        <v>4172</v>
      </c>
      <c r="AU134" s="170">
        <v>1958</v>
      </c>
      <c r="AV134" s="170"/>
      <c r="AW134" s="170">
        <v>11127</v>
      </c>
      <c r="AX134" s="170">
        <v>9730</v>
      </c>
      <c r="AY134" s="170">
        <v>1397</v>
      </c>
    </row>
    <row r="135" spans="2:51" ht="15" customHeight="1">
      <c r="B135" s="174" t="s">
        <v>730</v>
      </c>
      <c r="C135" s="174" t="s">
        <v>696</v>
      </c>
      <c r="D135" s="174"/>
      <c r="E135" s="170">
        <f t="shared" si="68"/>
        <v>4</v>
      </c>
      <c r="F135" s="170">
        <v>0</v>
      </c>
      <c r="G135" s="170">
        <v>4</v>
      </c>
      <c r="H135" s="170"/>
      <c r="I135" s="170">
        <f t="shared" si="69"/>
        <v>3</v>
      </c>
      <c r="J135" s="170">
        <v>0</v>
      </c>
      <c r="K135" s="170">
        <v>3</v>
      </c>
      <c r="L135" s="170"/>
      <c r="M135" s="170">
        <f t="shared" si="70"/>
        <v>3</v>
      </c>
      <c r="N135" s="170">
        <v>0</v>
      </c>
      <c r="O135" s="170">
        <v>3</v>
      </c>
      <c r="P135" s="170"/>
      <c r="Q135" s="170">
        <f t="shared" si="71"/>
        <v>1</v>
      </c>
      <c r="R135" s="170">
        <v>0</v>
      </c>
      <c r="S135" s="170">
        <v>1</v>
      </c>
      <c r="T135" s="170"/>
      <c r="U135" s="170">
        <f t="shared" si="72"/>
        <v>3</v>
      </c>
      <c r="V135" s="170">
        <v>0</v>
      </c>
      <c r="W135" s="170">
        <v>3</v>
      </c>
      <c r="X135" s="170"/>
      <c r="Y135" s="170">
        <f t="shared" si="73"/>
        <v>1</v>
      </c>
      <c r="Z135" s="170">
        <v>0</v>
      </c>
      <c r="AA135" s="170">
        <v>1</v>
      </c>
      <c r="AB135" s="170"/>
      <c r="AC135" s="170">
        <f t="shared" si="74"/>
        <v>1</v>
      </c>
      <c r="AD135" s="170">
        <v>0</v>
      </c>
      <c r="AE135" s="170">
        <v>1</v>
      </c>
      <c r="AF135" s="170"/>
      <c r="AG135" s="170">
        <f t="shared" si="75"/>
        <v>0</v>
      </c>
      <c r="AH135" s="170">
        <v>0</v>
      </c>
      <c r="AI135" s="170">
        <v>0</v>
      </c>
      <c r="AJ135" s="170"/>
      <c r="AK135" s="170">
        <f t="shared" si="76"/>
        <v>0</v>
      </c>
      <c r="AL135" s="170">
        <v>0</v>
      </c>
      <c r="AM135" s="170">
        <v>0</v>
      </c>
      <c r="AN135" s="170"/>
      <c r="AO135" s="170">
        <f t="shared" si="77"/>
        <v>2</v>
      </c>
      <c r="AP135" s="170">
        <v>0</v>
      </c>
      <c r="AQ135" s="170">
        <v>2</v>
      </c>
      <c r="AR135" s="170"/>
      <c r="AS135" s="170">
        <v>1</v>
      </c>
      <c r="AT135" s="170">
        <v>0</v>
      </c>
      <c r="AU135" s="170">
        <v>1</v>
      </c>
      <c r="AV135" s="170"/>
      <c r="AW135" s="170">
        <v>1</v>
      </c>
      <c r="AX135" s="170">
        <v>0</v>
      </c>
      <c r="AY135" s="170">
        <v>1</v>
      </c>
    </row>
    <row r="136" spans="2:51" ht="15" customHeight="1">
      <c r="B136" s="173" t="s">
        <v>145</v>
      </c>
      <c r="C136" s="173" t="s">
        <v>697</v>
      </c>
      <c r="D136" s="173"/>
      <c r="E136" s="170">
        <f t="shared" si="68"/>
        <v>43974</v>
      </c>
      <c r="F136" s="170">
        <v>43567</v>
      </c>
      <c r="G136" s="170">
        <v>407</v>
      </c>
      <c r="H136" s="170"/>
      <c r="I136" s="170">
        <f t="shared" si="69"/>
        <v>36804</v>
      </c>
      <c r="J136" s="170">
        <v>36508</v>
      </c>
      <c r="K136" s="170">
        <v>296</v>
      </c>
      <c r="L136" s="170"/>
      <c r="M136" s="170">
        <f t="shared" si="70"/>
        <v>19487</v>
      </c>
      <c r="N136" s="170">
        <v>19251</v>
      </c>
      <c r="O136" s="170">
        <v>236</v>
      </c>
      <c r="P136" s="170"/>
      <c r="Q136" s="170">
        <f t="shared" si="71"/>
        <v>7733</v>
      </c>
      <c r="R136" s="170">
        <v>7339</v>
      </c>
      <c r="S136" s="170">
        <v>394</v>
      </c>
      <c r="T136" s="170"/>
      <c r="U136" s="170">
        <f t="shared" si="72"/>
        <v>8608</v>
      </c>
      <c r="V136" s="170">
        <v>8138</v>
      </c>
      <c r="W136" s="170">
        <v>470</v>
      </c>
      <c r="X136" s="170"/>
      <c r="Y136" s="170">
        <f t="shared" si="73"/>
        <v>8157</v>
      </c>
      <c r="Z136" s="170">
        <v>7739</v>
      </c>
      <c r="AA136" s="170">
        <v>418</v>
      </c>
      <c r="AB136" s="170"/>
      <c r="AC136" s="170">
        <f t="shared" si="74"/>
        <v>7883</v>
      </c>
      <c r="AD136" s="170">
        <v>7498</v>
      </c>
      <c r="AE136" s="170">
        <v>385</v>
      </c>
      <c r="AF136" s="170"/>
      <c r="AG136" s="170">
        <f t="shared" si="75"/>
        <v>7544</v>
      </c>
      <c r="AH136" s="170">
        <v>7180</v>
      </c>
      <c r="AI136" s="170">
        <v>364</v>
      </c>
      <c r="AJ136" s="170"/>
      <c r="AK136" s="170">
        <f t="shared" si="76"/>
        <v>4011</v>
      </c>
      <c r="AL136" s="170">
        <v>3853</v>
      </c>
      <c r="AM136" s="170">
        <v>158</v>
      </c>
      <c r="AN136" s="170"/>
      <c r="AO136" s="170">
        <f t="shared" si="77"/>
        <v>3904</v>
      </c>
      <c r="AP136" s="170">
        <v>3736</v>
      </c>
      <c r="AQ136" s="170">
        <v>168</v>
      </c>
      <c r="AR136" s="170"/>
      <c r="AS136" s="170">
        <v>6255</v>
      </c>
      <c r="AT136" s="170">
        <v>6054</v>
      </c>
      <c r="AU136" s="170">
        <v>201</v>
      </c>
      <c r="AV136" s="170"/>
      <c r="AW136" s="170">
        <v>7254</v>
      </c>
      <c r="AX136" s="170">
        <v>7036</v>
      </c>
      <c r="AY136" s="170">
        <v>218</v>
      </c>
    </row>
    <row r="137" spans="2:51" ht="15" customHeight="1">
      <c r="B137" s="173" t="s">
        <v>527</v>
      </c>
      <c r="C137" s="173" t="s">
        <v>698</v>
      </c>
      <c r="D137" s="173"/>
      <c r="E137" s="170">
        <f t="shared" si="68"/>
        <v>18</v>
      </c>
      <c r="F137" s="170">
        <v>0</v>
      </c>
      <c r="G137" s="170">
        <v>18</v>
      </c>
      <c r="H137" s="170"/>
      <c r="I137" s="170">
        <f t="shared" si="69"/>
        <v>22</v>
      </c>
      <c r="J137" s="170">
        <v>0</v>
      </c>
      <c r="K137" s="170">
        <v>22</v>
      </c>
      <c r="L137" s="170"/>
      <c r="M137" s="170">
        <f t="shared" si="70"/>
        <v>3</v>
      </c>
      <c r="N137" s="170">
        <v>0</v>
      </c>
      <c r="O137" s="170">
        <v>3</v>
      </c>
      <c r="P137" s="170"/>
      <c r="Q137" s="170">
        <f t="shared" si="71"/>
        <v>0</v>
      </c>
      <c r="R137" s="170">
        <v>0</v>
      </c>
      <c r="S137" s="170">
        <v>0</v>
      </c>
      <c r="T137" s="170"/>
      <c r="U137" s="170">
        <f t="shared" si="72"/>
        <v>0</v>
      </c>
      <c r="V137" s="170">
        <v>0</v>
      </c>
      <c r="W137" s="170">
        <v>0</v>
      </c>
      <c r="X137" s="170"/>
      <c r="Y137" s="170">
        <f t="shared" si="73"/>
        <v>0</v>
      </c>
      <c r="Z137" s="170">
        <v>0</v>
      </c>
      <c r="AA137" s="170">
        <v>0</v>
      </c>
      <c r="AB137" s="170"/>
      <c r="AC137" s="170">
        <f t="shared" si="74"/>
        <v>0</v>
      </c>
      <c r="AD137" s="170">
        <v>0</v>
      </c>
      <c r="AE137" s="170">
        <v>0</v>
      </c>
      <c r="AF137" s="170"/>
      <c r="AG137" s="170">
        <f t="shared" si="75"/>
        <v>0</v>
      </c>
      <c r="AH137" s="170">
        <v>0</v>
      </c>
      <c r="AI137" s="170">
        <v>0</v>
      </c>
      <c r="AJ137" s="170"/>
      <c r="AK137" s="170">
        <f t="shared" si="76"/>
        <v>0</v>
      </c>
      <c r="AL137" s="170">
        <v>0</v>
      </c>
      <c r="AM137" s="170">
        <v>0</v>
      </c>
      <c r="AN137" s="170"/>
      <c r="AO137" s="170">
        <f t="shared" si="77"/>
        <v>0</v>
      </c>
      <c r="AP137" s="170">
        <v>0</v>
      </c>
      <c r="AQ137" s="170">
        <v>0</v>
      </c>
      <c r="AR137" s="170"/>
      <c r="AS137" s="170">
        <v>0</v>
      </c>
      <c r="AT137" s="170">
        <v>0</v>
      </c>
      <c r="AU137" s="170">
        <v>0</v>
      </c>
      <c r="AV137" s="170">
        <v>0</v>
      </c>
      <c r="AW137" s="170">
        <v>0</v>
      </c>
      <c r="AX137" s="170">
        <v>0</v>
      </c>
      <c r="AY137" s="170">
        <v>0</v>
      </c>
    </row>
    <row r="138" spans="2:51" ht="15" customHeight="1">
      <c r="B138" s="42" t="s">
        <v>528</v>
      </c>
      <c r="C138" s="42" t="s">
        <v>699</v>
      </c>
      <c r="D138" s="42"/>
      <c r="E138" s="170">
        <f t="shared" si="68"/>
        <v>3</v>
      </c>
      <c r="F138" s="170">
        <v>0</v>
      </c>
      <c r="G138" s="170">
        <v>3</v>
      </c>
      <c r="H138" s="170"/>
      <c r="I138" s="170">
        <f t="shared" si="69"/>
        <v>6</v>
      </c>
      <c r="J138" s="170">
        <v>0</v>
      </c>
      <c r="K138" s="170">
        <v>6</v>
      </c>
      <c r="L138" s="170"/>
      <c r="M138" s="170">
        <f t="shared" si="70"/>
        <v>2</v>
      </c>
      <c r="N138" s="170">
        <v>0</v>
      </c>
      <c r="O138" s="170">
        <v>2</v>
      </c>
      <c r="P138" s="170"/>
      <c r="Q138" s="170">
        <f t="shared" si="71"/>
        <v>0</v>
      </c>
      <c r="R138" s="170">
        <v>0</v>
      </c>
      <c r="S138" s="170">
        <v>0</v>
      </c>
      <c r="T138" s="170"/>
      <c r="U138" s="170">
        <f t="shared" si="72"/>
        <v>0</v>
      </c>
      <c r="V138" s="170">
        <v>0</v>
      </c>
      <c r="W138" s="170">
        <v>0</v>
      </c>
      <c r="X138" s="170"/>
      <c r="Y138" s="170">
        <f t="shared" si="73"/>
        <v>0</v>
      </c>
      <c r="Z138" s="170">
        <v>0</v>
      </c>
      <c r="AA138" s="170">
        <v>0</v>
      </c>
      <c r="AB138" s="170">
        <v>0</v>
      </c>
      <c r="AC138" s="170">
        <f t="shared" si="74"/>
        <v>0</v>
      </c>
      <c r="AD138" s="170">
        <v>0</v>
      </c>
      <c r="AE138" s="170">
        <v>0</v>
      </c>
      <c r="AF138" s="170"/>
      <c r="AG138" s="170">
        <f t="shared" si="75"/>
        <v>0</v>
      </c>
      <c r="AH138" s="170">
        <v>0</v>
      </c>
      <c r="AI138" s="170">
        <v>0</v>
      </c>
      <c r="AJ138" s="170"/>
      <c r="AK138" s="170">
        <f t="shared" si="76"/>
        <v>0</v>
      </c>
      <c r="AL138" s="170">
        <v>0</v>
      </c>
      <c r="AM138" s="170">
        <v>0</v>
      </c>
      <c r="AN138" s="170"/>
      <c r="AO138" s="170">
        <f t="shared" si="77"/>
        <v>0</v>
      </c>
      <c r="AP138" s="170">
        <v>0</v>
      </c>
      <c r="AQ138" s="170">
        <v>0</v>
      </c>
      <c r="AR138" s="170"/>
      <c r="AS138" s="170">
        <v>0</v>
      </c>
      <c r="AT138" s="170">
        <v>0</v>
      </c>
      <c r="AU138" s="170">
        <v>0</v>
      </c>
      <c r="AV138" s="170">
        <v>0</v>
      </c>
      <c r="AW138" s="170">
        <v>0</v>
      </c>
      <c r="AX138" s="170">
        <v>0</v>
      </c>
      <c r="AY138" s="170">
        <v>0</v>
      </c>
    </row>
    <row r="139" spans="2:51" ht="15" customHeight="1">
      <c r="B139" s="173" t="s">
        <v>146</v>
      </c>
      <c r="C139" s="173" t="s">
        <v>700</v>
      </c>
      <c r="D139" s="173"/>
      <c r="E139" s="170">
        <f t="shared" si="68"/>
        <v>43255</v>
      </c>
      <c r="F139" s="170">
        <v>42908</v>
      </c>
      <c r="G139" s="170">
        <v>347</v>
      </c>
      <c r="H139" s="170"/>
      <c r="I139" s="170">
        <f t="shared" si="69"/>
        <v>21898</v>
      </c>
      <c r="J139" s="170">
        <v>21499</v>
      </c>
      <c r="K139" s="170">
        <v>399</v>
      </c>
      <c r="L139" s="170"/>
      <c r="M139" s="170">
        <f t="shared" si="70"/>
        <v>5303</v>
      </c>
      <c r="N139" s="170">
        <v>5061</v>
      </c>
      <c r="O139" s="170">
        <v>242</v>
      </c>
      <c r="P139" s="170"/>
      <c r="Q139" s="170">
        <f t="shared" si="71"/>
        <v>5702</v>
      </c>
      <c r="R139" s="170">
        <v>5406</v>
      </c>
      <c r="S139" s="170">
        <v>296</v>
      </c>
      <c r="T139" s="170"/>
      <c r="U139" s="170">
        <f t="shared" si="72"/>
        <v>6541</v>
      </c>
      <c r="V139" s="170">
        <v>6304</v>
      </c>
      <c r="W139" s="170">
        <v>237</v>
      </c>
      <c r="X139" s="170"/>
      <c r="Y139" s="170">
        <f t="shared" si="73"/>
        <v>6594</v>
      </c>
      <c r="Z139" s="170">
        <v>6369</v>
      </c>
      <c r="AA139" s="170">
        <v>225</v>
      </c>
      <c r="AB139" s="170"/>
      <c r="AC139" s="170">
        <f t="shared" si="74"/>
        <v>6725</v>
      </c>
      <c r="AD139" s="170">
        <v>6444</v>
      </c>
      <c r="AE139" s="170">
        <v>281</v>
      </c>
      <c r="AF139" s="170"/>
      <c r="AG139" s="170">
        <f t="shared" si="75"/>
        <v>6351</v>
      </c>
      <c r="AH139" s="170">
        <v>6120</v>
      </c>
      <c r="AI139" s="170">
        <v>231</v>
      </c>
      <c r="AJ139" s="170"/>
      <c r="AK139" s="170">
        <f t="shared" si="76"/>
        <v>2300</v>
      </c>
      <c r="AL139" s="170">
        <v>2156</v>
      </c>
      <c r="AM139" s="170">
        <v>144</v>
      </c>
      <c r="AN139" s="170"/>
      <c r="AO139" s="170">
        <f t="shared" si="77"/>
        <v>2340</v>
      </c>
      <c r="AP139" s="170">
        <v>2137</v>
      </c>
      <c r="AQ139" s="170">
        <v>203</v>
      </c>
      <c r="AR139" s="170"/>
      <c r="AS139" s="170">
        <v>6898</v>
      </c>
      <c r="AT139" s="170">
        <v>6669</v>
      </c>
      <c r="AU139" s="170">
        <v>229</v>
      </c>
      <c r="AV139" s="170"/>
      <c r="AW139" s="170">
        <v>8342</v>
      </c>
      <c r="AX139" s="170">
        <v>8162</v>
      </c>
      <c r="AY139" s="170">
        <v>180</v>
      </c>
    </row>
    <row r="140" spans="2:51" ht="15" customHeight="1">
      <c r="B140" s="173" t="s">
        <v>148</v>
      </c>
      <c r="C140" s="173" t="s">
        <v>752</v>
      </c>
      <c r="D140" s="173"/>
      <c r="E140" s="170">
        <f t="shared" si="68"/>
        <v>20848</v>
      </c>
      <c r="F140" s="170">
        <v>20407</v>
      </c>
      <c r="G140" s="170">
        <v>441</v>
      </c>
      <c r="H140" s="170"/>
      <c r="I140" s="170">
        <f t="shared" si="69"/>
        <v>17158</v>
      </c>
      <c r="J140" s="170">
        <v>16763</v>
      </c>
      <c r="K140" s="170">
        <v>395</v>
      </c>
      <c r="L140" s="170"/>
      <c r="M140" s="170">
        <f t="shared" si="70"/>
        <v>14731</v>
      </c>
      <c r="N140" s="170">
        <v>14444</v>
      </c>
      <c r="O140" s="170">
        <v>287</v>
      </c>
      <c r="P140" s="170"/>
      <c r="Q140" s="170">
        <f t="shared" si="71"/>
        <v>18859</v>
      </c>
      <c r="R140" s="170">
        <v>18606</v>
      </c>
      <c r="S140" s="170">
        <v>253</v>
      </c>
      <c r="T140" s="170"/>
      <c r="U140" s="170">
        <f t="shared" si="72"/>
        <v>18503</v>
      </c>
      <c r="V140" s="170">
        <v>18237</v>
      </c>
      <c r="W140" s="170">
        <v>266</v>
      </c>
      <c r="X140" s="170"/>
      <c r="Y140" s="170">
        <f t="shared" si="73"/>
        <v>17745</v>
      </c>
      <c r="Z140" s="170">
        <v>17564</v>
      </c>
      <c r="AA140" s="170">
        <v>181</v>
      </c>
      <c r="AB140" s="170"/>
      <c r="AC140" s="170">
        <f t="shared" si="74"/>
        <v>16269</v>
      </c>
      <c r="AD140" s="170">
        <v>16047</v>
      </c>
      <c r="AE140" s="170">
        <v>222</v>
      </c>
      <c r="AF140" s="170"/>
      <c r="AG140" s="170">
        <f t="shared" si="75"/>
        <v>16746</v>
      </c>
      <c r="AH140" s="170">
        <v>16571</v>
      </c>
      <c r="AI140" s="170">
        <v>175</v>
      </c>
      <c r="AJ140" s="170"/>
      <c r="AK140" s="170">
        <f t="shared" si="76"/>
        <v>5602</v>
      </c>
      <c r="AL140" s="170">
        <v>5504</v>
      </c>
      <c r="AM140" s="170">
        <v>98</v>
      </c>
      <c r="AN140" s="170"/>
      <c r="AO140" s="170">
        <f t="shared" si="77"/>
        <v>3149</v>
      </c>
      <c r="AP140" s="170">
        <v>2936</v>
      </c>
      <c r="AQ140" s="170">
        <v>213</v>
      </c>
      <c r="AR140" s="170"/>
      <c r="AS140" s="170">
        <v>15005</v>
      </c>
      <c r="AT140" s="170">
        <v>14798</v>
      </c>
      <c r="AU140" s="170">
        <v>207</v>
      </c>
      <c r="AV140" s="170"/>
      <c r="AW140" s="170">
        <v>16060</v>
      </c>
      <c r="AX140" s="170">
        <v>15854</v>
      </c>
      <c r="AY140" s="170">
        <v>206</v>
      </c>
    </row>
    <row r="141" spans="2:51" ht="15" customHeight="1">
      <c r="B141" s="174" t="s">
        <v>731</v>
      </c>
      <c r="C141" s="174" t="s">
        <v>752</v>
      </c>
      <c r="D141" s="174"/>
      <c r="E141" s="170">
        <f t="shared" si="68"/>
        <v>24</v>
      </c>
      <c r="F141" s="170">
        <v>0</v>
      </c>
      <c r="G141" s="170">
        <v>24</v>
      </c>
      <c r="H141" s="170"/>
      <c r="I141" s="170">
        <f t="shared" si="69"/>
        <v>27</v>
      </c>
      <c r="J141" s="170">
        <v>0</v>
      </c>
      <c r="K141" s="170">
        <v>27</v>
      </c>
      <c r="L141" s="170"/>
      <c r="M141" s="170">
        <f t="shared" si="70"/>
        <v>24</v>
      </c>
      <c r="N141" s="170">
        <v>0</v>
      </c>
      <c r="O141" s="170">
        <v>24</v>
      </c>
      <c r="P141" s="170"/>
      <c r="Q141" s="170">
        <f t="shared" si="71"/>
        <v>15</v>
      </c>
      <c r="R141" s="170">
        <v>0</v>
      </c>
      <c r="S141" s="170">
        <v>15</v>
      </c>
      <c r="T141" s="170"/>
      <c r="U141" s="170">
        <f t="shared" si="72"/>
        <v>0</v>
      </c>
      <c r="V141" s="170">
        <v>0</v>
      </c>
      <c r="W141" s="170">
        <v>0</v>
      </c>
      <c r="X141" s="170"/>
      <c r="Y141" s="170">
        <f t="shared" si="73"/>
        <v>4</v>
      </c>
      <c r="Z141" s="170">
        <v>0</v>
      </c>
      <c r="AA141" s="170">
        <v>4</v>
      </c>
      <c r="AB141" s="170"/>
      <c r="AC141" s="170">
        <f t="shared" si="74"/>
        <v>2</v>
      </c>
      <c r="AD141" s="170">
        <v>0</v>
      </c>
      <c r="AE141" s="170">
        <v>2</v>
      </c>
      <c r="AF141" s="170"/>
      <c r="AG141" s="170">
        <f t="shared" si="75"/>
        <v>3</v>
      </c>
      <c r="AH141" s="170">
        <v>0</v>
      </c>
      <c r="AI141" s="170">
        <v>3</v>
      </c>
      <c r="AJ141" s="170"/>
      <c r="AK141" s="170">
        <f t="shared" si="76"/>
        <v>0</v>
      </c>
      <c r="AL141" s="170">
        <v>0</v>
      </c>
      <c r="AM141" s="170">
        <v>0</v>
      </c>
      <c r="AN141" s="170"/>
      <c r="AO141" s="170">
        <f t="shared" si="77"/>
        <v>0</v>
      </c>
      <c r="AP141" s="170">
        <v>0</v>
      </c>
      <c r="AQ141" s="170">
        <v>0</v>
      </c>
      <c r="AR141" s="170"/>
      <c r="AS141" s="277" t="s">
        <v>791</v>
      </c>
      <c r="AT141" s="277" t="s">
        <v>791</v>
      </c>
      <c r="AU141" s="277" t="s">
        <v>791</v>
      </c>
      <c r="AV141" s="277" t="s">
        <v>791</v>
      </c>
      <c r="AW141" s="277" t="s">
        <v>791</v>
      </c>
      <c r="AX141" s="277" t="s">
        <v>791</v>
      </c>
      <c r="AY141" s="277" t="s">
        <v>791</v>
      </c>
    </row>
    <row r="142" spans="2:51" ht="15" customHeight="1">
      <c r="B142" s="173" t="s">
        <v>147</v>
      </c>
      <c r="C142" s="173" t="s">
        <v>757</v>
      </c>
      <c r="D142" s="173"/>
      <c r="E142" s="170">
        <f t="shared" si="68"/>
        <v>1904</v>
      </c>
      <c r="F142" s="170">
        <v>1833</v>
      </c>
      <c r="G142" s="170">
        <v>71</v>
      </c>
      <c r="H142" s="170"/>
      <c r="I142" s="170">
        <f t="shared" si="69"/>
        <v>1551</v>
      </c>
      <c r="J142" s="170">
        <v>1491</v>
      </c>
      <c r="K142" s="170">
        <v>60</v>
      </c>
      <c r="L142" s="170"/>
      <c r="M142" s="170">
        <f t="shared" si="70"/>
        <v>1235</v>
      </c>
      <c r="N142" s="170">
        <v>1181</v>
      </c>
      <c r="O142" s="170">
        <v>54</v>
      </c>
      <c r="P142" s="170"/>
      <c r="Q142" s="170">
        <f t="shared" si="71"/>
        <v>2075</v>
      </c>
      <c r="R142" s="170">
        <v>2048</v>
      </c>
      <c r="S142" s="170">
        <v>27</v>
      </c>
      <c r="T142" s="170"/>
      <c r="U142" s="170">
        <f t="shared" si="72"/>
        <v>2373</v>
      </c>
      <c r="V142" s="170">
        <v>2347</v>
      </c>
      <c r="W142" s="170">
        <v>26</v>
      </c>
      <c r="X142" s="170"/>
      <c r="Y142" s="170">
        <f t="shared" si="73"/>
        <v>2529</v>
      </c>
      <c r="Z142" s="170">
        <v>2507</v>
      </c>
      <c r="AA142" s="170">
        <v>22</v>
      </c>
      <c r="AB142" s="170"/>
      <c r="AC142" s="170">
        <f t="shared" si="74"/>
        <v>2268</v>
      </c>
      <c r="AD142" s="170">
        <v>2249</v>
      </c>
      <c r="AE142" s="170">
        <v>19</v>
      </c>
      <c r="AF142" s="170"/>
      <c r="AG142" s="170">
        <f t="shared" si="75"/>
        <v>1478</v>
      </c>
      <c r="AH142" s="170">
        <v>1468</v>
      </c>
      <c r="AI142" s="170">
        <v>10</v>
      </c>
      <c r="AJ142" s="170"/>
      <c r="AK142" s="170">
        <f t="shared" si="76"/>
        <v>481</v>
      </c>
      <c r="AL142" s="170">
        <v>466</v>
      </c>
      <c r="AM142" s="170">
        <v>15</v>
      </c>
      <c r="AN142" s="170"/>
      <c r="AO142" s="170">
        <f t="shared" si="77"/>
        <v>519</v>
      </c>
      <c r="AP142" s="170">
        <v>483</v>
      </c>
      <c r="AQ142" s="170">
        <v>36</v>
      </c>
      <c r="AR142" s="170"/>
      <c r="AS142" s="170">
        <v>1622</v>
      </c>
      <c r="AT142" s="170">
        <v>1601</v>
      </c>
      <c r="AU142" s="170">
        <v>21</v>
      </c>
      <c r="AV142" s="170"/>
      <c r="AW142" s="170">
        <v>2161</v>
      </c>
      <c r="AX142" s="170">
        <v>2135</v>
      </c>
      <c r="AY142" s="170">
        <v>26</v>
      </c>
    </row>
    <row r="143" spans="2:51" ht="15" customHeight="1">
      <c r="B143" s="174" t="s">
        <v>732</v>
      </c>
      <c r="C143" s="174" t="s">
        <v>703</v>
      </c>
      <c r="D143" s="174"/>
      <c r="E143" s="170">
        <f t="shared" si="68"/>
        <v>13</v>
      </c>
      <c r="F143" s="170">
        <v>0</v>
      </c>
      <c r="G143" s="170">
        <v>13</v>
      </c>
      <c r="H143" s="170"/>
      <c r="I143" s="170">
        <f t="shared" si="69"/>
        <v>10</v>
      </c>
      <c r="J143" s="170">
        <v>0</v>
      </c>
      <c r="K143" s="170">
        <v>10</v>
      </c>
      <c r="L143" s="170"/>
      <c r="M143" s="170">
        <f t="shared" si="70"/>
        <v>14</v>
      </c>
      <c r="N143" s="170">
        <v>0</v>
      </c>
      <c r="O143" s="170">
        <v>14</v>
      </c>
      <c r="P143" s="170"/>
      <c r="Q143" s="170">
        <f t="shared" si="71"/>
        <v>8</v>
      </c>
      <c r="R143" s="170">
        <v>0</v>
      </c>
      <c r="S143" s="170">
        <v>8</v>
      </c>
      <c r="T143" s="170"/>
      <c r="U143" s="170">
        <f t="shared" si="72"/>
        <v>22</v>
      </c>
      <c r="V143" s="170">
        <v>0</v>
      </c>
      <c r="W143" s="170">
        <v>22</v>
      </c>
      <c r="X143" s="170"/>
      <c r="Y143" s="170">
        <f t="shared" si="73"/>
        <v>17</v>
      </c>
      <c r="Z143" s="170">
        <v>0</v>
      </c>
      <c r="AA143" s="170">
        <v>17</v>
      </c>
      <c r="AB143" s="170"/>
      <c r="AC143" s="170">
        <f t="shared" si="74"/>
        <v>16</v>
      </c>
      <c r="AD143" s="170">
        <v>0</v>
      </c>
      <c r="AE143" s="170">
        <v>16</v>
      </c>
      <c r="AF143" s="170"/>
      <c r="AG143" s="170">
        <f t="shared" si="75"/>
        <v>20</v>
      </c>
      <c r="AH143" s="170">
        <v>0</v>
      </c>
      <c r="AI143" s="170">
        <v>20</v>
      </c>
      <c r="AJ143" s="170"/>
      <c r="AK143" s="170">
        <f t="shared" si="76"/>
        <v>21</v>
      </c>
      <c r="AL143" s="170">
        <v>0</v>
      </c>
      <c r="AM143" s="170">
        <v>21</v>
      </c>
      <c r="AN143" s="170"/>
      <c r="AO143" s="170">
        <f t="shared" si="77"/>
        <v>32</v>
      </c>
      <c r="AP143" s="170">
        <v>0</v>
      </c>
      <c r="AQ143" s="170">
        <v>32</v>
      </c>
      <c r="AR143" s="170"/>
      <c r="AS143" s="170">
        <v>8</v>
      </c>
      <c r="AT143" s="170">
        <v>0</v>
      </c>
      <c r="AU143" s="170">
        <v>8</v>
      </c>
      <c r="AV143" s="170"/>
      <c r="AW143" s="170">
        <v>19</v>
      </c>
      <c r="AX143" s="170">
        <v>0</v>
      </c>
      <c r="AY143" s="170">
        <v>19</v>
      </c>
    </row>
    <row r="144" spans="2:51">
      <c r="B144" s="171" t="s">
        <v>777</v>
      </c>
      <c r="C144" s="171" t="s">
        <v>778</v>
      </c>
      <c r="D144" s="171"/>
      <c r="E144" s="170">
        <f t="shared" si="68"/>
        <v>0</v>
      </c>
      <c r="F144" s="170">
        <v>0</v>
      </c>
      <c r="G144" s="170">
        <v>0</v>
      </c>
      <c r="H144" s="170"/>
      <c r="I144" s="170">
        <f t="shared" si="69"/>
        <v>0</v>
      </c>
      <c r="J144" s="170">
        <v>0</v>
      </c>
      <c r="K144" s="170">
        <v>0</v>
      </c>
      <c r="L144" s="170"/>
      <c r="M144" s="170">
        <f t="shared" si="70"/>
        <v>0</v>
      </c>
      <c r="N144" s="170">
        <v>0</v>
      </c>
      <c r="O144" s="170">
        <v>0</v>
      </c>
      <c r="P144" s="170"/>
      <c r="Q144" s="170">
        <f t="shared" si="71"/>
        <v>0</v>
      </c>
      <c r="R144" s="170">
        <v>0</v>
      </c>
      <c r="S144" s="170">
        <v>0</v>
      </c>
      <c r="T144" s="170"/>
      <c r="U144" s="170">
        <f t="shared" si="72"/>
        <v>0</v>
      </c>
      <c r="V144" s="170">
        <v>0</v>
      </c>
      <c r="W144" s="170">
        <v>0</v>
      </c>
      <c r="X144" s="170"/>
      <c r="Y144" s="170">
        <f t="shared" si="73"/>
        <v>0</v>
      </c>
      <c r="Z144" s="170">
        <v>0</v>
      </c>
      <c r="AA144" s="170">
        <v>0</v>
      </c>
      <c r="AB144" s="170"/>
      <c r="AC144" s="170">
        <f t="shared" si="74"/>
        <v>0</v>
      </c>
      <c r="AD144" s="170">
        <v>0</v>
      </c>
      <c r="AE144" s="170">
        <v>0</v>
      </c>
      <c r="AF144" s="170"/>
      <c r="AG144" s="170">
        <f t="shared" si="75"/>
        <v>0</v>
      </c>
      <c r="AH144" s="170">
        <v>0</v>
      </c>
      <c r="AI144" s="170">
        <v>0</v>
      </c>
      <c r="AJ144" s="170"/>
      <c r="AK144" s="170">
        <f t="shared" si="76"/>
        <v>0</v>
      </c>
      <c r="AL144" s="170">
        <v>0</v>
      </c>
      <c r="AM144" s="170">
        <v>0</v>
      </c>
      <c r="AN144" s="170"/>
      <c r="AO144" s="170">
        <f t="shared" si="77"/>
        <v>0</v>
      </c>
      <c r="AP144" s="170">
        <v>0</v>
      </c>
      <c r="AQ144" s="170">
        <v>0</v>
      </c>
      <c r="AR144" s="170"/>
      <c r="AS144" s="170"/>
      <c r="AT144" s="170"/>
      <c r="AU144" s="170"/>
      <c r="AV144" s="170"/>
      <c r="AW144" s="170"/>
      <c r="AX144" s="170"/>
      <c r="AY144" s="170"/>
    </row>
    <row r="145" spans="2:51" ht="15" customHeight="1">
      <c r="B145" s="174" t="s">
        <v>733</v>
      </c>
      <c r="C145" s="174" t="s">
        <v>704</v>
      </c>
      <c r="D145" s="174"/>
      <c r="E145" s="170">
        <f t="shared" si="68"/>
        <v>0</v>
      </c>
      <c r="F145" s="170">
        <v>0</v>
      </c>
      <c r="G145" s="170">
        <v>0</v>
      </c>
      <c r="H145" s="170"/>
      <c r="I145" s="170">
        <f t="shared" si="69"/>
        <v>1</v>
      </c>
      <c r="J145" s="170">
        <v>0</v>
      </c>
      <c r="K145" s="170">
        <v>1</v>
      </c>
      <c r="L145" s="170"/>
      <c r="M145" s="170">
        <f t="shared" si="70"/>
        <v>0</v>
      </c>
      <c r="N145" s="170">
        <v>0</v>
      </c>
      <c r="O145" s="170">
        <v>0</v>
      </c>
      <c r="P145" s="170"/>
      <c r="Q145" s="170">
        <f t="shared" si="71"/>
        <v>0</v>
      </c>
      <c r="R145" s="170">
        <v>0</v>
      </c>
      <c r="S145" s="170">
        <v>0</v>
      </c>
      <c r="T145" s="170"/>
      <c r="U145" s="170">
        <f t="shared" si="72"/>
        <v>0</v>
      </c>
      <c r="V145" s="170">
        <v>0</v>
      </c>
      <c r="W145" s="170">
        <v>0</v>
      </c>
      <c r="X145" s="170"/>
      <c r="Y145" s="170">
        <f t="shared" si="73"/>
        <v>0</v>
      </c>
      <c r="Z145" s="170">
        <v>0</v>
      </c>
      <c r="AA145" s="170">
        <v>0</v>
      </c>
      <c r="AB145" s="170"/>
      <c r="AC145" s="170">
        <f t="shared" si="74"/>
        <v>0</v>
      </c>
      <c r="AD145" s="170">
        <v>0</v>
      </c>
      <c r="AE145" s="170">
        <v>0</v>
      </c>
      <c r="AF145" s="170"/>
      <c r="AG145" s="170">
        <f t="shared" si="75"/>
        <v>0</v>
      </c>
      <c r="AH145" s="170">
        <v>0</v>
      </c>
      <c r="AI145" s="170">
        <v>0</v>
      </c>
      <c r="AJ145" s="170"/>
      <c r="AK145" s="170">
        <f t="shared" si="76"/>
        <v>0</v>
      </c>
      <c r="AL145" s="170">
        <v>0</v>
      </c>
      <c r="AM145" s="170">
        <v>0</v>
      </c>
      <c r="AN145" s="170"/>
      <c r="AO145" s="170">
        <f t="shared" si="77"/>
        <v>0</v>
      </c>
      <c r="AP145" s="170">
        <v>0</v>
      </c>
      <c r="AQ145" s="170">
        <v>0</v>
      </c>
      <c r="AR145" s="170"/>
      <c r="AS145" s="170">
        <v>0</v>
      </c>
      <c r="AT145" s="170">
        <v>0</v>
      </c>
      <c r="AU145" s="170">
        <v>0</v>
      </c>
      <c r="AV145" s="170">
        <v>0</v>
      </c>
      <c r="AW145" s="170">
        <v>0</v>
      </c>
      <c r="AX145" s="170">
        <v>0</v>
      </c>
      <c r="AY145" s="170">
        <v>0</v>
      </c>
    </row>
    <row r="146" spans="2:51" ht="15" customHeight="1">
      <c r="B146" s="174" t="s">
        <v>734</v>
      </c>
      <c r="C146" s="174" t="s">
        <v>783</v>
      </c>
      <c r="D146" s="174"/>
      <c r="E146" s="170">
        <f t="shared" si="68"/>
        <v>0</v>
      </c>
      <c r="F146" s="170">
        <v>0</v>
      </c>
      <c r="G146" s="170">
        <v>0</v>
      </c>
      <c r="H146" s="170"/>
      <c r="I146" s="170">
        <f t="shared" si="69"/>
        <v>0</v>
      </c>
      <c r="J146" s="170">
        <v>0</v>
      </c>
      <c r="K146" s="170">
        <v>0</v>
      </c>
      <c r="L146" s="170"/>
      <c r="M146" s="170">
        <f t="shared" si="70"/>
        <v>0</v>
      </c>
      <c r="N146" s="170">
        <v>0</v>
      </c>
      <c r="O146" s="170">
        <v>0</v>
      </c>
      <c r="P146" s="170"/>
      <c r="Q146" s="170">
        <f t="shared" si="71"/>
        <v>0</v>
      </c>
      <c r="R146" s="170">
        <v>0</v>
      </c>
      <c r="S146" s="170">
        <v>0</v>
      </c>
      <c r="T146" s="170"/>
      <c r="U146" s="170">
        <f t="shared" si="72"/>
        <v>0</v>
      </c>
      <c r="V146" s="170">
        <v>0</v>
      </c>
      <c r="W146" s="170">
        <v>0</v>
      </c>
      <c r="X146" s="170"/>
      <c r="Y146" s="170">
        <f t="shared" si="73"/>
        <v>0</v>
      </c>
      <c r="Z146" s="170">
        <v>0</v>
      </c>
      <c r="AA146" s="170">
        <v>0</v>
      </c>
      <c r="AB146" s="170"/>
      <c r="AC146" s="170">
        <f t="shared" si="74"/>
        <v>0</v>
      </c>
      <c r="AD146" s="170">
        <v>0</v>
      </c>
      <c r="AE146" s="170">
        <v>0</v>
      </c>
      <c r="AF146" s="170"/>
      <c r="AG146" s="170">
        <f t="shared" si="75"/>
        <v>0</v>
      </c>
      <c r="AH146" s="170">
        <v>0</v>
      </c>
      <c r="AI146" s="170">
        <v>0</v>
      </c>
      <c r="AJ146" s="170"/>
      <c r="AK146" s="170">
        <f t="shared" si="76"/>
        <v>0</v>
      </c>
      <c r="AL146" s="170">
        <v>0</v>
      </c>
      <c r="AM146" s="170">
        <v>0</v>
      </c>
      <c r="AN146" s="170"/>
      <c r="AO146" s="170">
        <f t="shared" si="77"/>
        <v>0</v>
      </c>
      <c r="AP146" s="170">
        <v>0</v>
      </c>
      <c r="AQ146" s="170">
        <v>0</v>
      </c>
      <c r="AR146" s="170"/>
      <c r="AS146" s="170">
        <v>0</v>
      </c>
      <c r="AT146" s="170">
        <v>0</v>
      </c>
      <c r="AU146" s="170">
        <v>0</v>
      </c>
      <c r="AV146" s="170">
        <v>0</v>
      </c>
      <c r="AW146" s="170">
        <v>0</v>
      </c>
      <c r="AX146" s="170">
        <v>0</v>
      </c>
      <c r="AY146" s="170">
        <v>0</v>
      </c>
    </row>
    <row r="147" spans="2:51" ht="15" customHeight="1">
      <c r="B147" s="174" t="s">
        <v>735</v>
      </c>
      <c r="C147" s="174" t="s">
        <v>719</v>
      </c>
      <c r="D147" s="174"/>
      <c r="E147" s="170">
        <f t="shared" si="68"/>
        <v>4</v>
      </c>
      <c r="F147" s="170">
        <v>0</v>
      </c>
      <c r="G147" s="170">
        <v>4</v>
      </c>
      <c r="H147" s="170"/>
      <c r="I147" s="170">
        <f t="shared" si="69"/>
        <v>12</v>
      </c>
      <c r="J147" s="170">
        <v>0</v>
      </c>
      <c r="K147" s="170">
        <v>12</v>
      </c>
      <c r="L147" s="170"/>
      <c r="M147" s="170">
        <f t="shared" si="70"/>
        <v>7</v>
      </c>
      <c r="N147" s="170">
        <v>0</v>
      </c>
      <c r="O147" s="170">
        <v>7</v>
      </c>
      <c r="P147" s="170"/>
      <c r="Q147" s="170">
        <f t="shared" si="71"/>
        <v>6</v>
      </c>
      <c r="R147" s="170">
        <v>0</v>
      </c>
      <c r="S147" s="170">
        <v>6</v>
      </c>
      <c r="T147" s="170"/>
      <c r="U147" s="170">
        <f t="shared" si="72"/>
        <v>8</v>
      </c>
      <c r="V147" s="170">
        <v>0</v>
      </c>
      <c r="W147" s="170">
        <v>8</v>
      </c>
      <c r="X147" s="170"/>
      <c r="Y147" s="170">
        <f t="shared" si="73"/>
        <v>11</v>
      </c>
      <c r="Z147" s="170">
        <v>0</v>
      </c>
      <c r="AA147" s="170">
        <v>11</v>
      </c>
      <c r="AB147" s="170"/>
      <c r="AC147" s="170">
        <f t="shared" si="74"/>
        <v>12</v>
      </c>
      <c r="AD147" s="170">
        <v>0</v>
      </c>
      <c r="AE147" s="170">
        <v>12</v>
      </c>
      <c r="AF147" s="170"/>
      <c r="AG147" s="170">
        <f t="shared" si="75"/>
        <v>7</v>
      </c>
      <c r="AH147" s="170">
        <v>0</v>
      </c>
      <c r="AI147" s="170">
        <v>7</v>
      </c>
      <c r="AJ147" s="170"/>
      <c r="AK147" s="170">
        <f t="shared" si="76"/>
        <v>4</v>
      </c>
      <c r="AL147" s="170">
        <v>0</v>
      </c>
      <c r="AM147" s="170">
        <v>4</v>
      </c>
      <c r="AN147" s="170"/>
      <c r="AO147" s="170">
        <f t="shared" si="77"/>
        <v>21</v>
      </c>
      <c r="AP147" s="170">
        <v>0</v>
      </c>
      <c r="AQ147" s="170">
        <v>21</v>
      </c>
      <c r="AR147" s="170"/>
      <c r="AS147" s="170">
        <v>15</v>
      </c>
      <c r="AT147" s="170">
        <v>0</v>
      </c>
      <c r="AU147" s="170">
        <v>15</v>
      </c>
      <c r="AV147" s="170"/>
      <c r="AW147" s="170">
        <v>18</v>
      </c>
      <c r="AX147" s="170">
        <v>0</v>
      </c>
      <c r="AY147" s="170">
        <v>18</v>
      </c>
    </row>
    <row r="148" spans="2:51" ht="15" customHeight="1">
      <c r="B148" s="173" t="s">
        <v>149</v>
      </c>
      <c r="C148" s="173" t="s">
        <v>758</v>
      </c>
      <c r="D148" s="173"/>
      <c r="E148" s="170">
        <f t="shared" si="68"/>
        <v>23364</v>
      </c>
      <c r="F148" s="170">
        <v>22648</v>
      </c>
      <c r="G148" s="170">
        <v>716</v>
      </c>
      <c r="H148" s="170"/>
      <c r="I148" s="170">
        <f t="shared" si="69"/>
        <v>23353</v>
      </c>
      <c r="J148" s="170">
        <v>22801</v>
      </c>
      <c r="K148" s="170">
        <v>552</v>
      </c>
      <c r="L148" s="170"/>
      <c r="M148" s="170">
        <f t="shared" si="70"/>
        <v>23916</v>
      </c>
      <c r="N148" s="170">
        <v>23333</v>
      </c>
      <c r="O148" s="170">
        <v>583</v>
      </c>
      <c r="P148" s="170"/>
      <c r="Q148" s="170">
        <f t="shared" si="71"/>
        <v>30076</v>
      </c>
      <c r="R148" s="170">
        <v>29132</v>
      </c>
      <c r="S148" s="170">
        <v>944</v>
      </c>
      <c r="T148" s="170"/>
      <c r="U148" s="170">
        <f t="shared" si="72"/>
        <v>36311</v>
      </c>
      <c r="V148" s="170">
        <v>35369</v>
      </c>
      <c r="W148" s="170">
        <v>942</v>
      </c>
      <c r="X148" s="170"/>
      <c r="Y148" s="170">
        <f t="shared" si="73"/>
        <v>36512</v>
      </c>
      <c r="Z148" s="170">
        <v>35657</v>
      </c>
      <c r="AA148" s="170">
        <v>855</v>
      </c>
      <c r="AB148" s="170"/>
      <c r="AC148" s="170">
        <f t="shared" si="74"/>
        <v>35538</v>
      </c>
      <c r="AD148" s="170">
        <v>34670</v>
      </c>
      <c r="AE148" s="170">
        <v>868</v>
      </c>
      <c r="AF148" s="170"/>
      <c r="AG148" s="170">
        <f t="shared" si="75"/>
        <v>35770</v>
      </c>
      <c r="AH148" s="170">
        <v>34961</v>
      </c>
      <c r="AI148" s="170">
        <v>809</v>
      </c>
      <c r="AJ148" s="170"/>
      <c r="AK148" s="170">
        <f t="shared" si="76"/>
        <v>16046</v>
      </c>
      <c r="AL148" s="170">
        <v>15544</v>
      </c>
      <c r="AM148" s="170">
        <v>502</v>
      </c>
      <c r="AN148" s="170"/>
      <c r="AO148" s="170">
        <f t="shared" si="77"/>
        <v>18761</v>
      </c>
      <c r="AP148" s="170">
        <v>18139</v>
      </c>
      <c r="AQ148" s="170">
        <v>622</v>
      </c>
      <c r="AR148" s="170"/>
      <c r="AS148" s="170">
        <v>34839</v>
      </c>
      <c r="AT148" s="170">
        <v>33981</v>
      </c>
      <c r="AU148" s="170">
        <v>858</v>
      </c>
      <c r="AV148" s="170"/>
      <c r="AW148" s="170">
        <v>41473</v>
      </c>
      <c r="AX148" s="170">
        <v>40717</v>
      </c>
      <c r="AY148" s="170">
        <v>756</v>
      </c>
    </row>
    <row r="149" spans="2:51" ht="15" customHeight="1">
      <c r="B149" s="173" t="s">
        <v>779</v>
      </c>
      <c r="C149" s="173" t="s">
        <v>706</v>
      </c>
      <c r="D149" s="173"/>
      <c r="E149" s="170">
        <f t="shared" si="68"/>
        <v>5901</v>
      </c>
      <c r="F149" s="170">
        <v>5161</v>
      </c>
      <c r="G149" s="170">
        <v>740</v>
      </c>
      <c r="H149" s="170"/>
      <c r="I149" s="170">
        <f t="shared" si="69"/>
        <v>8513</v>
      </c>
      <c r="J149" s="170">
        <v>7413</v>
      </c>
      <c r="K149" s="170">
        <v>1100</v>
      </c>
      <c r="L149" s="170"/>
      <c r="M149" s="170">
        <f t="shared" si="70"/>
        <v>15097</v>
      </c>
      <c r="N149" s="170">
        <v>14491</v>
      </c>
      <c r="O149" s="170">
        <v>606</v>
      </c>
      <c r="P149" s="170"/>
      <c r="Q149" s="170">
        <f t="shared" si="71"/>
        <v>20962</v>
      </c>
      <c r="R149" s="170">
        <v>20264</v>
      </c>
      <c r="S149" s="170">
        <v>698</v>
      </c>
      <c r="T149" s="170"/>
      <c r="U149" s="170">
        <f t="shared" si="72"/>
        <v>16500</v>
      </c>
      <c r="V149" s="170">
        <v>15996</v>
      </c>
      <c r="W149" s="170">
        <v>504</v>
      </c>
      <c r="X149" s="170"/>
      <c r="Y149" s="170">
        <f t="shared" si="73"/>
        <v>19926</v>
      </c>
      <c r="Z149" s="170">
        <v>19239</v>
      </c>
      <c r="AA149" s="170">
        <v>687</v>
      </c>
      <c r="AB149" s="170"/>
      <c r="AC149" s="170">
        <f t="shared" si="74"/>
        <v>19024</v>
      </c>
      <c r="AD149" s="170">
        <v>18274</v>
      </c>
      <c r="AE149" s="170">
        <v>750</v>
      </c>
      <c r="AF149" s="170"/>
      <c r="AG149" s="170">
        <f t="shared" si="75"/>
        <v>22997</v>
      </c>
      <c r="AH149" s="170">
        <v>22178</v>
      </c>
      <c r="AI149" s="170">
        <v>819</v>
      </c>
      <c r="AJ149" s="170"/>
      <c r="AK149" s="170">
        <f t="shared" si="76"/>
        <v>9621</v>
      </c>
      <c r="AL149" s="170">
        <v>9089</v>
      </c>
      <c r="AM149" s="170">
        <v>532</v>
      </c>
      <c r="AN149" s="170"/>
      <c r="AO149" s="170">
        <f t="shared" si="77"/>
        <v>9089</v>
      </c>
      <c r="AP149" s="170">
        <v>8505</v>
      </c>
      <c r="AQ149" s="170">
        <v>584</v>
      </c>
      <c r="AR149" s="170"/>
      <c r="AS149" s="170">
        <v>21739</v>
      </c>
      <c r="AT149" s="170">
        <v>20624</v>
      </c>
      <c r="AU149" s="170">
        <v>1115</v>
      </c>
      <c r="AV149" s="170"/>
      <c r="AW149" s="170">
        <v>31584</v>
      </c>
      <c r="AX149" s="170">
        <v>29876</v>
      </c>
      <c r="AY149" s="170">
        <v>1708</v>
      </c>
    </row>
    <row r="150" spans="2:51" ht="15" customHeight="1">
      <c r="B150" s="173" t="s">
        <v>780</v>
      </c>
      <c r="C150" s="173" t="s">
        <v>759</v>
      </c>
      <c r="D150" s="173"/>
      <c r="E150" s="170">
        <f t="shared" si="68"/>
        <v>1924</v>
      </c>
      <c r="F150" s="170">
        <v>1825</v>
      </c>
      <c r="G150" s="170">
        <v>99</v>
      </c>
      <c r="H150" s="170"/>
      <c r="I150" s="170">
        <f t="shared" si="69"/>
        <v>1815</v>
      </c>
      <c r="J150" s="170">
        <v>1612</v>
      </c>
      <c r="K150" s="170">
        <v>203</v>
      </c>
      <c r="L150" s="170"/>
      <c r="M150" s="170">
        <f t="shared" si="70"/>
        <v>3258</v>
      </c>
      <c r="N150" s="170">
        <v>3258</v>
      </c>
      <c r="O150" s="170">
        <v>0</v>
      </c>
      <c r="P150" s="170"/>
      <c r="Q150" s="170">
        <f t="shared" si="71"/>
        <v>3717</v>
      </c>
      <c r="R150" s="170">
        <v>3236</v>
      </c>
      <c r="S150" s="170">
        <v>481</v>
      </c>
      <c r="T150" s="170"/>
      <c r="U150" s="170">
        <f t="shared" si="72"/>
        <v>4422</v>
      </c>
      <c r="V150" s="170">
        <v>4110</v>
      </c>
      <c r="W150" s="170">
        <v>312</v>
      </c>
      <c r="X150" s="170"/>
      <c r="Y150" s="170">
        <f t="shared" si="73"/>
        <v>3742</v>
      </c>
      <c r="Z150" s="170">
        <v>3348</v>
      </c>
      <c r="AA150" s="170">
        <v>394</v>
      </c>
      <c r="AB150" s="170"/>
      <c r="AC150" s="170">
        <f t="shared" si="74"/>
        <v>3860</v>
      </c>
      <c r="AD150" s="170">
        <v>3273</v>
      </c>
      <c r="AE150" s="170">
        <v>587</v>
      </c>
      <c r="AF150" s="170"/>
      <c r="AG150" s="170">
        <f t="shared" si="75"/>
        <v>3501</v>
      </c>
      <c r="AH150" s="170">
        <v>2939</v>
      </c>
      <c r="AI150" s="170">
        <v>562</v>
      </c>
      <c r="AJ150" s="170"/>
      <c r="AK150" s="170">
        <f t="shared" si="76"/>
        <v>1812</v>
      </c>
      <c r="AL150" s="170">
        <v>1574</v>
      </c>
      <c r="AM150" s="170">
        <v>238</v>
      </c>
      <c r="AN150" s="170"/>
      <c r="AO150" s="170">
        <f t="shared" si="77"/>
        <v>1620</v>
      </c>
      <c r="AP150" s="170">
        <v>1028</v>
      </c>
      <c r="AQ150" s="170">
        <v>592</v>
      </c>
      <c r="AR150" s="170"/>
      <c r="AS150" s="170">
        <v>6533</v>
      </c>
      <c r="AT150" s="170">
        <v>4923</v>
      </c>
      <c r="AU150" s="170">
        <v>1610</v>
      </c>
      <c r="AV150" s="170"/>
      <c r="AW150" s="170">
        <v>13018</v>
      </c>
      <c r="AX150" s="170">
        <v>10830</v>
      </c>
      <c r="AY150" s="170">
        <v>2188</v>
      </c>
    </row>
    <row r="151" spans="2:51" ht="15" customHeight="1">
      <c r="B151" s="173" t="s">
        <v>150</v>
      </c>
      <c r="C151" s="173" t="s">
        <v>747</v>
      </c>
      <c r="D151" s="173"/>
      <c r="E151" s="170">
        <f t="shared" si="68"/>
        <v>0</v>
      </c>
      <c r="F151" s="170">
        <v>0</v>
      </c>
      <c r="G151" s="170">
        <v>0</v>
      </c>
      <c r="H151" s="170"/>
      <c r="I151" s="170">
        <f t="shared" si="69"/>
        <v>0</v>
      </c>
      <c r="J151" s="170">
        <v>0</v>
      </c>
      <c r="K151" s="170">
        <v>0</v>
      </c>
      <c r="L151" s="170"/>
      <c r="M151" s="170">
        <f t="shared" si="70"/>
        <v>4090</v>
      </c>
      <c r="N151" s="170">
        <v>3554</v>
      </c>
      <c r="O151" s="170">
        <v>536</v>
      </c>
      <c r="P151" s="170"/>
      <c r="Q151" s="170">
        <f t="shared" si="71"/>
        <v>4781</v>
      </c>
      <c r="R151" s="170">
        <v>4162</v>
      </c>
      <c r="S151" s="170">
        <v>619</v>
      </c>
      <c r="T151" s="170"/>
      <c r="U151" s="170">
        <f t="shared" si="72"/>
        <v>5387</v>
      </c>
      <c r="V151" s="170">
        <v>4710</v>
      </c>
      <c r="W151" s="170">
        <v>677</v>
      </c>
      <c r="X151" s="170"/>
      <c r="Y151" s="170">
        <f t="shared" si="73"/>
        <v>6172</v>
      </c>
      <c r="Z151" s="170">
        <v>5416</v>
      </c>
      <c r="AA151" s="170">
        <v>756</v>
      </c>
      <c r="AB151" s="170"/>
      <c r="AC151" s="170">
        <f t="shared" si="74"/>
        <v>6572</v>
      </c>
      <c r="AD151" s="170">
        <v>5925</v>
      </c>
      <c r="AE151" s="170">
        <v>647</v>
      </c>
      <c r="AF151" s="170"/>
      <c r="AG151" s="170">
        <f t="shared" si="75"/>
        <v>6729</v>
      </c>
      <c r="AH151" s="170">
        <v>5935</v>
      </c>
      <c r="AI151" s="170">
        <v>794</v>
      </c>
      <c r="AJ151" s="170"/>
      <c r="AK151" s="170">
        <f t="shared" si="76"/>
        <v>3293</v>
      </c>
      <c r="AL151" s="170">
        <v>2891</v>
      </c>
      <c r="AM151" s="170">
        <v>402</v>
      </c>
      <c r="AN151" s="170"/>
      <c r="AO151" s="170">
        <f t="shared" si="77"/>
        <v>1922</v>
      </c>
      <c r="AP151" s="170">
        <v>1402</v>
      </c>
      <c r="AQ151" s="170">
        <v>520</v>
      </c>
      <c r="AR151" s="170"/>
      <c r="AS151" s="170">
        <v>6407</v>
      </c>
      <c r="AT151" s="170">
        <v>5608</v>
      </c>
      <c r="AU151" s="170">
        <v>799</v>
      </c>
      <c r="AV151" s="170"/>
      <c r="AW151" s="170">
        <v>10954</v>
      </c>
      <c r="AX151" s="170">
        <v>10157</v>
      </c>
      <c r="AY151" s="170">
        <v>797</v>
      </c>
    </row>
    <row r="152" spans="2:51" ht="15" customHeight="1">
      <c r="B152" s="173" t="s">
        <v>151</v>
      </c>
      <c r="C152" s="173" t="s">
        <v>755</v>
      </c>
      <c r="D152" s="173"/>
      <c r="E152" s="170">
        <f t="shared" si="68"/>
        <v>7324</v>
      </c>
      <c r="F152" s="170">
        <v>7144</v>
      </c>
      <c r="G152" s="170">
        <v>180</v>
      </c>
      <c r="H152" s="170"/>
      <c r="I152" s="170">
        <f t="shared" si="69"/>
        <v>8733</v>
      </c>
      <c r="J152" s="170">
        <v>8555</v>
      </c>
      <c r="K152" s="170">
        <v>178</v>
      </c>
      <c r="L152" s="170"/>
      <c r="M152" s="170">
        <f t="shared" si="70"/>
        <v>3619</v>
      </c>
      <c r="N152" s="170">
        <v>3349</v>
      </c>
      <c r="O152" s="170">
        <v>270</v>
      </c>
      <c r="P152" s="170"/>
      <c r="Q152" s="170">
        <f t="shared" si="71"/>
        <v>2555</v>
      </c>
      <c r="R152" s="170">
        <v>2275</v>
      </c>
      <c r="S152" s="170">
        <v>280</v>
      </c>
      <c r="T152" s="170"/>
      <c r="U152" s="170">
        <f t="shared" si="72"/>
        <v>2604</v>
      </c>
      <c r="V152" s="170">
        <v>2416</v>
      </c>
      <c r="W152" s="170">
        <v>188</v>
      </c>
      <c r="X152" s="170"/>
      <c r="Y152" s="170">
        <f t="shared" si="73"/>
        <v>2520</v>
      </c>
      <c r="Z152" s="170">
        <v>2371</v>
      </c>
      <c r="AA152" s="170">
        <v>149</v>
      </c>
      <c r="AB152" s="170"/>
      <c r="AC152" s="170">
        <f t="shared" si="74"/>
        <v>2539</v>
      </c>
      <c r="AD152" s="170">
        <v>2362</v>
      </c>
      <c r="AE152" s="170">
        <v>177</v>
      </c>
      <c r="AF152" s="170"/>
      <c r="AG152" s="170">
        <f t="shared" si="75"/>
        <v>2496</v>
      </c>
      <c r="AH152" s="170">
        <v>2374</v>
      </c>
      <c r="AI152" s="170">
        <v>122</v>
      </c>
      <c r="AJ152" s="170"/>
      <c r="AK152" s="170">
        <f t="shared" si="76"/>
        <v>1341</v>
      </c>
      <c r="AL152" s="170">
        <v>1266</v>
      </c>
      <c r="AM152" s="170">
        <v>75</v>
      </c>
      <c r="AN152" s="170"/>
      <c r="AO152" s="170">
        <f t="shared" si="77"/>
        <v>1374</v>
      </c>
      <c r="AP152" s="170">
        <v>1243</v>
      </c>
      <c r="AQ152" s="170">
        <v>131</v>
      </c>
      <c r="AR152" s="170"/>
      <c r="AS152" s="170">
        <v>2270</v>
      </c>
      <c r="AT152" s="170">
        <v>2178</v>
      </c>
      <c r="AU152" s="170">
        <v>92</v>
      </c>
      <c r="AV152" s="170"/>
      <c r="AW152" s="170">
        <v>2381</v>
      </c>
      <c r="AX152" s="170">
        <v>2291</v>
      </c>
      <c r="AY152" s="170">
        <v>90</v>
      </c>
    </row>
    <row r="153" spans="2:51" ht="15" customHeight="1">
      <c r="B153" s="173" t="s">
        <v>152</v>
      </c>
      <c r="C153" s="276" t="s">
        <v>754</v>
      </c>
      <c r="D153" s="276"/>
      <c r="E153" s="170">
        <f t="shared" si="68"/>
        <v>88</v>
      </c>
      <c r="F153" s="170">
        <v>88</v>
      </c>
      <c r="G153" s="170">
        <v>0</v>
      </c>
      <c r="H153" s="170"/>
      <c r="I153" s="170">
        <f t="shared" si="69"/>
        <v>44</v>
      </c>
      <c r="J153" s="170">
        <v>44</v>
      </c>
      <c r="K153" s="170">
        <v>0</v>
      </c>
      <c r="L153" s="170"/>
      <c r="M153" s="170">
        <f t="shared" si="70"/>
        <v>190</v>
      </c>
      <c r="N153" s="170">
        <v>54</v>
      </c>
      <c r="O153" s="170">
        <v>136</v>
      </c>
      <c r="P153" s="170"/>
      <c r="Q153" s="170">
        <f t="shared" si="71"/>
        <v>56</v>
      </c>
      <c r="R153" s="170">
        <v>55</v>
      </c>
      <c r="S153" s="170">
        <v>1</v>
      </c>
      <c r="T153" s="170"/>
      <c r="U153" s="170">
        <f t="shared" si="72"/>
        <v>56</v>
      </c>
      <c r="V153" s="170">
        <v>56</v>
      </c>
      <c r="W153" s="170">
        <v>0</v>
      </c>
      <c r="X153" s="170"/>
      <c r="Y153" s="170">
        <f t="shared" si="73"/>
        <v>48</v>
      </c>
      <c r="Z153" s="170">
        <v>48</v>
      </c>
      <c r="AA153" s="170">
        <v>0</v>
      </c>
      <c r="AB153" s="170"/>
      <c r="AC153" s="170">
        <f t="shared" si="74"/>
        <v>55</v>
      </c>
      <c r="AD153" s="170">
        <v>54</v>
      </c>
      <c r="AE153" s="170">
        <v>1</v>
      </c>
      <c r="AF153" s="170"/>
      <c r="AG153" s="170">
        <f t="shared" si="75"/>
        <v>48</v>
      </c>
      <c r="AH153" s="170">
        <v>48</v>
      </c>
      <c r="AI153" s="170">
        <v>0</v>
      </c>
      <c r="AJ153" s="170"/>
      <c r="AK153" s="170">
        <f t="shared" si="76"/>
        <v>24</v>
      </c>
      <c r="AL153" s="170">
        <v>24</v>
      </c>
      <c r="AM153" s="170">
        <v>0</v>
      </c>
      <c r="AN153" s="170"/>
      <c r="AO153" s="170">
        <f t="shared" si="77"/>
        <v>35</v>
      </c>
      <c r="AP153" s="170">
        <v>35</v>
      </c>
      <c r="AQ153" s="170">
        <v>0</v>
      </c>
      <c r="AR153" s="170"/>
      <c r="AS153" s="170">
        <v>53</v>
      </c>
      <c r="AT153" s="170">
        <v>53</v>
      </c>
      <c r="AU153" s="170">
        <v>0</v>
      </c>
      <c r="AV153" s="170"/>
      <c r="AW153" s="170">
        <v>48</v>
      </c>
      <c r="AX153" s="170">
        <v>48</v>
      </c>
      <c r="AY153" s="170">
        <v>0</v>
      </c>
    </row>
    <row r="154" spans="2:51" ht="15" customHeight="1">
      <c r="B154" s="173" t="s">
        <v>153</v>
      </c>
      <c r="C154" s="173" t="s">
        <v>707</v>
      </c>
      <c r="D154" s="173"/>
      <c r="E154" s="170">
        <f t="shared" si="68"/>
        <v>15246</v>
      </c>
      <c r="F154" s="170">
        <v>14193</v>
      </c>
      <c r="G154" s="170">
        <v>1053</v>
      </c>
      <c r="H154" s="170"/>
      <c r="I154" s="170">
        <f t="shared" si="69"/>
        <v>9043</v>
      </c>
      <c r="J154" s="170">
        <v>8097</v>
      </c>
      <c r="K154" s="170">
        <v>946</v>
      </c>
      <c r="L154" s="170"/>
      <c r="M154" s="170">
        <f t="shared" si="70"/>
        <v>2868</v>
      </c>
      <c r="N154" s="170">
        <v>2868</v>
      </c>
      <c r="O154" s="170">
        <v>0</v>
      </c>
      <c r="P154" s="170"/>
      <c r="Q154" s="170">
        <f t="shared" si="71"/>
        <v>3344</v>
      </c>
      <c r="R154" s="170">
        <v>3037</v>
      </c>
      <c r="S154" s="170">
        <v>307</v>
      </c>
      <c r="T154" s="170"/>
      <c r="U154" s="170">
        <f t="shared" si="72"/>
        <v>3771</v>
      </c>
      <c r="V154" s="170">
        <v>3518</v>
      </c>
      <c r="W154" s="170">
        <v>253</v>
      </c>
      <c r="X154" s="170"/>
      <c r="Y154" s="170">
        <f t="shared" si="73"/>
        <v>3871</v>
      </c>
      <c r="Z154" s="170">
        <v>3663</v>
      </c>
      <c r="AA154" s="170">
        <v>208</v>
      </c>
      <c r="AB154" s="170"/>
      <c r="AC154" s="170">
        <f t="shared" si="74"/>
        <v>4017</v>
      </c>
      <c r="AD154" s="170">
        <v>3725</v>
      </c>
      <c r="AE154" s="170">
        <v>292</v>
      </c>
      <c r="AF154" s="170"/>
      <c r="AG154" s="170">
        <f t="shared" si="75"/>
        <v>4302</v>
      </c>
      <c r="AH154" s="170">
        <v>4030</v>
      </c>
      <c r="AI154" s="170">
        <v>272</v>
      </c>
      <c r="AJ154" s="170"/>
      <c r="AK154" s="170">
        <f t="shared" si="76"/>
        <v>1842</v>
      </c>
      <c r="AL154" s="170">
        <v>1709</v>
      </c>
      <c r="AM154" s="170">
        <v>133</v>
      </c>
      <c r="AN154" s="170"/>
      <c r="AO154" s="170">
        <f t="shared" si="77"/>
        <v>1208</v>
      </c>
      <c r="AP154" s="170">
        <v>1031</v>
      </c>
      <c r="AQ154" s="170">
        <v>177</v>
      </c>
      <c r="AR154" s="170"/>
      <c r="AS154" s="170">
        <v>2796</v>
      </c>
      <c r="AT154" s="170">
        <v>2603</v>
      </c>
      <c r="AU154" s="170">
        <v>193</v>
      </c>
      <c r="AV154" s="170"/>
      <c r="AW154" s="170">
        <v>3118</v>
      </c>
      <c r="AX154" s="170">
        <v>2948</v>
      </c>
      <c r="AY154" s="170">
        <v>170</v>
      </c>
    </row>
    <row r="155" spans="2:51" ht="15" customHeight="1">
      <c r="B155" s="173" t="s">
        <v>154</v>
      </c>
      <c r="C155" s="173" t="s">
        <v>708</v>
      </c>
      <c r="D155" s="173"/>
      <c r="E155" s="170">
        <f t="shared" si="68"/>
        <v>403</v>
      </c>
      <c r="F155" s="170">
        <v>393</v>
      </c>
      <c r="G155" s="170">
        <v>10</v>
      </c>
      <c r="H155" s="170"/>
      <c r="I155" s="170">
        <f t="shared" si="69"/>
        <v>325</v>
      </c>
      <c r="J155" s="170">
        <v>318</v>
      </c>
      <c r="K155" s="170">
        <v>7</v>
      </c>
      <c r="L155" s="170"/>
      <c r="M155" s="170">
        <f t="shared" si="70"/>
        <v>546</v>
      </c>
      <c r="N155" s="170">
        <v>268</v>
      </c>
      <c r="O155" s="170">
        <v>278</v>
      </c>
      <c r="P155" s="170"/>
      <c r="Q155" s="170">
        <f t="shared" si="71"/>
        <v>382</v>
      </c>
      <c r="R155" s="170">
        <v>378</v>
      </c>
      <c r="S155" s="170">
        <v>4</v>
      </c>
      <c r="T155" s="170"/>
      <c r="U155" s="170">
        <f t="shared" si="72"/>
        <v>427</v>
      </c>
      <c r="V155" s="170">
        <v>424</v>
      </c>
      <c r="W155" s="170">
        <v>3</v>
      </c>
      <c r="X155" s="170"/>
      <c r="Y155" s="170">
        <f t="shared" si="73"/>
        <v>444</v>
      </c>
      <c r="Z155" s="170">
        <v>439</v>
      </c>
      <c r="AA155" s="170">
        <v>5</v>
      </c>
      <c r="AB155" s="170"/>
      <c r="AC155" s="170">
        <f t="shared" si="74"/>
        <v>417</v>
      </c>
      <c r="AD155" s="170">
        <v>412</v>
      </c>
      <c r="AE155" s="170">
        <v>5</v>
      </c>
      <c r="AF155" s="170"/>
      <c r="AG155" s="170">
        <f t="shared" si="75"/>
        <v>425</v>
      </c>
      <c r="AH155" s="170">
        <v>421</v>
      </c>
      <c r="AI155" s="170">
        <v>4</v>
      </c>
      <c r="AJ155" s="170"/>
      <c r="AK155" s="170">
        <f t="shared" si="76"/>
        <v>188</v>
      </c>
      <c r="AL155" s="170">
        <v>186</v>
      </c>
      <c r="AM155" s="170">
        <v>2</v>
      </c>
      <c r="AN155" s="170"/>
      <c r="AO155" s="170">
        <f t="shared" si="77"/>
        <v>220</v>
      </c>
      <c r="AP155" s="170">
        <v>218</v>
      </c>
      <c r="AQ155" s="170">
        <v>2</v>
      </c>
      <c r="AR155" s="170"/>
      <c r="AS155" s="170">
        <v>397</v>
      </c>
      <c r="AT155" s="170">
        <v>395</v>
      </c>
      <c r="AU155" s="170">
        <v>2</v>
      </c>
      <c r="AV155" s="170"/>
      <c r="AW155" s="170">
        <v>471</v>
      </c>
      <c r="AX155" s="170">
        <v>463</v>
      </c>
      <c r="AY155" s="170">
        <v>8</v>
      </c>
    </row>
    <row r="156" spans="2:51" ht="15" customHeight="1">
      <c r="B156" s="173" t="s">
        <v>132</v>
      </c>
      <c r="C156" s="173" t="s">
        <v>654</v>
      </c>
      <c r="D156" s="173"/>
      <c r="E156" s="170">
        <f t="shared" si="68"/>
        <v>57</v>
      </c>
      <c r="F156" s="200">
        <v>0</v>
      </c>
      <c r="G156" s="200">
        <v>57</v>
      </c>
      <c r="H156" s="200"/>
      <c r="I156" s="170">
        <f t="shared" si="69"/>
        <v>91</v>
      </c>
      <c r="J156" s="200">
        <v>0</v>
      </c>
      <c r="K156" s="200">
        <v>91</v>
      </c>
      <c r="L156" s="200"/>
      <c r="M156" s="170">
        <f t="shared" si="70"/>
        <v>153</v>
      </c>
      <c r="N156" s="200">
        <v>0</v>
      </c>
      <c r="O156" s="200">
        <v>153</v>
      </c>
      <c r="P156" s="200"/>
      <c r="Q156" s="170">
        <f t="shared" si="71"/>
        <v>42</v>
      </c>
      <c r="R156" s="200">
        <v>0</v>
      </c>
      <c r="S156" s="200">
        <v>42</v>
      </c>
      <c r="T156" s="200"/>
      <c r="U156" s="170">
        <f t="shared" si="72"/>
        <v>46</v>
      </c>
      <c r="V156" s="200">
        <v>0</v>
      </c>
      <c r="W156" s="200">
        <v>46</v>
      </c>
      <c r="X156" s="200"/>
      <c r="Y156" s="170">
        <f t="shared" si="73"/>
        <v>39</v>
      </c>
      <c r="Z156" s="200">
        <v>0</v>
      </c>
      <c r="AA156" s="200">
        <v>39</v>
      </c>
      <c r="AB156" s="200"/>
      <c r="AC156" s="170">
        <f t="shared" si="74"/>
        <v>40</v>
      </c>
      <c r="AD156" s="200">
        <v>0</v>
      </c>
      <c r="AE156" s="200">
        <v>40</v>
      </c>
      <c r="AF156" s="200"/>
      <c r="AG156" s="170">
        <f t="shared" si="75"/>
        <v>31</v>
      </c>
      <c r="AH156" s="200">
        <v>0</v>
      </c>
      <c r="AI156" s="200">
        <v>31</v>
      </c>
      <c r="AJ156" s="200"/>
      <c r="AK156" s="170">
        <f t="shared" si="76"/>
        <v>25</v>
      </c>
      <c r="AL156" s="200">
        <v>0</v>
      </c>
      <c r="AM156" s="200">
        <v>25</v>
      </c>
      <c r="AN156" s="200"/>
      <c r="AO156" s="170">
        <f t="shared" si="77"/>
        <v>20</v>
      </c>
      <c r="AP156" s="200">
        <v>0</v>
      </c>
      <c r="AQ156" s="200">
        <v>20</v>
      </c>
      <c r="AR156" s="173" t="b">
        <f t="shared" ref="AR156" si="79">AP156=AQ156</f>
        <v>0</v>
      </c>
      <c r="AS156" s="170">
        <v>28</v>
      </c>
      <c r="AT156" s="170">
        <v>0</v>
      </c>
      <c r="AU156" s="170">
        <v>28</v>
      </c>
      <c r="AV156" s="170"/>
      <c r="AW156" s="170">
        <v>38</v>
      </c>
      <c r="AX156" s="170">
        <v>0</v>
      </c>
      <c r="AY156" s="170">
        <v>38</v>
      </c>
    </row>
    <row r="157" spans="2:51" ht="15" customHeight="1">
      <c r="B157" s="173" t="s">
        <v>155</v>
      </c>
      <c r="C157" s="173" t="s">
        <v>709</v>
      </c>
      <c r="D157" s="173"/>
      <c r="E157" s="170">
        <f t="shared" si="68"/>
        <v>5568</v>
      </c>
      <c r="F157" s="170">
        <v>4966</v>
      </c>
      <c r="G157" s="170">
        <v>602</v>
      </c>
      <c r="H157" s="170"/>
      <c r="I157" s="170">
        <f t="shared" si="69"/>
        <v>4480</v>
      </c>
      <c r="J157" s="170">
        <v>3859</v>
      </c>
      <c r="K157" s="170">
        <v>621</v>
      </c>
      <c r="L157" s="170"/>
      <c r="M157" s="170">
        <f t="shared" si="70"/>
        <v>6139</v>
      </c>
      <c r="N157" s="170">
        <v>6135</v>
      </c>
      <c r="O157" s="170">
        <v>4</v>
      </c>
      <c r="P157" s="170"/>
      <c r="Q157" s="170">
        <f t="shared" si="71"/>
        <v>6210</v>
      </c>
      <c r="R157" s="170">
        <v>5505</v>
      </c>
      <c r="S157" s="170">
        <v>705</v>
      </c>
      <c r="T157" s="170"/>
      <c r="U157" s="170">
        <f t="shared" si="72"/>
        <v>6897</v>
      </c>
      <c r="V157" s="170">
        <v>6189</v>
      </c>
      <c r="W157" s="170">
        <v>708</v>
      </c>
      <c r="X157" s="170"/>
      <c r="Y157" s="170">
        <f t="shared" si="73"/>
        <v>7418</v>
      </c>
      <c r="Z157" s="170">
        <v>6773</v>
      </c>
      <c r="AA157" s="170">
        <v>645</v>
      </c>
      <c r="AB157" s="170"/>
      <c r="AC157" s="170">
        <f t="shared" si="74"/>
        <v>7675</v>
      </c>
      <c r="AD157" s="170">
        <v>6911</v>
      </c>
      <c r="AE157" s="170">
        <v>764</v>
      </c>
      <c r="AF157" s="170"/>
      <c r="AG157" s="170">
        <f t="shared" si="75"/>
        <v>6774</v>
      </c>
      <c r="AH157" s="170">
        <v>6138</v>
      </c>
      <c r="AI157" s="170">
        <v>636</v>
      </c>
      <c r="AJ157" s="170"/>
      <c r="AK157" s="170">
        <f t="shared" si="76"/>
        <v>2636</v>
      </c>
      <c r="AL157" s="170">
        <v>2405</v>
      </c>
      <c r="AM157" s="170">
        <v>231</v>
      </c>
      <c r="AN157" s="170"/>
      <c r="AO157" s="170">
        <f t="shared" si="77"/>
        <v>1511</v>
      </c>
      <c r="AP157" s="170">
        <v>1039</v>
      </c>
      <c r="AQ157" s="170">
        <v>472</v>
      </c>
      <c r="AR157" s="170"/>
      <c r="AS157" s="170">
        <v>5541</v>
      </c>
      <c r="AT157" s="170">
        <v>4823</v>
      </c>
      <c r="AU157" s="170">
        <v>718</v>
      </c>
      <c r="AV157" s="170"/>
      <c r="AW157" s="170">
        <v>8077</v>
      </c>
      <c r="AX157" s="170">
        <v>7530</v>
      </c>
      <c r="AY157" s="170">
        <v>547</v>
      </c>
    </row>
    <row r="158" spans="2:51" ht="15" customHeight="1">
      <c r="B158" s="173" t="s">
        <v>156</v>
      </c>
      <c r="C158" s="173" t="s">
        <v>762</v>
      </c>
      <c r="D158" s="173"/>
      <c r="E158" s="170">
        <f t="shared" si="68"/>
        <v>5169</v>
      </c>
      <c r="F158" s="170">
        <v>5156</v>
      </c>
      <c r="G158" s="170">
        <v>13</v>
      </c>
      <c r="H158" s="170"/>
      <c r="I158" s="170">
        <f t="shared" si="69"/>
        <v>3071</v>
      </c>
      <c r="J158" s="170">
        <v>3056</v>
      </c>
      <c r="K158" s="170">
        <v>15</v>
      </c>
      <c r="L158" s="170"/>
      <c r="M158" s="170">
        <f t="shared" si="70"/>
        <v>894</v>
      </c>
      <c r="N158" s="170">
        <v>265</v>
      </c>
      <c r="O158" s="170">
        <v>629</v>
      </c>
      <c r="P158" s="170"/>
      <c r="Q158" s="170">
        <f t="shared" si="71"/>
        <v>319</v>
      </c>
      <c r="R158" s="170">
        <v>311</v>
      </c>
      <c r="S158" s="170">
        <v>8</v>
      </c>
      <c r="T158" s="170"/>
      <c r="U158" s="170">
        <f t="shared" si="72"/>
        <v>397</v>
      </c>
      <c r="V158" s="170">
        <v>386</v>
      </c>
      <c r="W158" s="170">
        <v>11</v>
      </c>
      <c r="X158" s="170"/>
      <c r="Y158" s="170">
        <f t="shared" si="73"/>
        <v>440</v>
      </c>
      <c r="Z158" s="170">
        <v>429</v>
      </c>
      <c r="AA158" s="170">
        <v>11</v>
      </c>
      <c r="AB158" s="170"/>
      <c r="AC158" s="170">
        <f t="shared" si="74"/>
        <v>406</v>
      </c>
      <c r="AD158" s="170">
        <v>399</v>
      </c>
      <c r="AE158" s="170">
        <v>7</v>
      </c>
      <c r="AF158" s="170"/>
      <c r="AG158" s="170">
        <f t="shared" si="75"/>
        <v>405</v>
      </c>
      <c r="AH158" s="170">
        <v>398</v>
      </c>
      <c r="AI158" s="170">
        <v>7</v>
      </c>
      <c r="AJ158" s="170"/>
      <c r="AK158" s="170">
        <f t="shared" si="76"/>
        <v>150</v>
      </c>
      <c r="AL158" s="170">
        <v>147</v>
      </c>
      <c r="AM158" s="170">
        <v>3</v>
      </c>
      <c r="AN158" s="170"/>
      <c r="AO158" s="170">
        <f t="shared" si="77"/>
        <v>188</v>
      </c>
      <c r="AP158" s="170">
        <v>183</v>
      </c>
      <c r="AQ158" s="170">
        <v>5</v>
      </c>
      <c r="AR158" s="170"/>
      <c r="AS158" s="170">
        <v>350</v>
      </c>
      <c r="AT158" s="170">
        <v>343</v>
      </c>
      <c r="AU158" s="170">
        <v>7</v>
      </c>
      <c r="AV158" s="170"/>
      <c r="AW158" s="170">
        <v>448</v>
      </c>
      <c r="AX158" s="170">
        <v>438</v>
      </c>
      <c r="AY158" s="170">
        <v>10</v>
      </c>
    </row>
    <row r="159" spans="2:51" ht="15" customHeight="1">
      <c r="B159" s="173" t="s">
        <v>529</v>
      </c>
      <c r="C159" s="173" t="s">
        <v>782</v>
      </c>
      <c r="D159" s="173"/>
      <c r="E159" s="170">
        <f t="shared" si="68"/>
        <v>12</v>
      </c>
      <c r="F159" s="170">
        <v>0</v>
      </c>
      <c r="G159" s="170">
        <v>12</v>
      </c>
      <c r="H159" s="170"/>
      <c r="I159" s="170">
        <f t="shared" si="69"/>
        <v>7</v>
      </c>
      <c r="J159" s="170">
        <v>0</v>
      </c>
      <c r="K159" s="170">
        <v>7</v>
      </c>
      <c r="L159" s="170"/>
      <c r="M159" s="170">
        <f t="shared" si="70"/>
        <v>0</v>
      </c>
      <c r="N159" s="170">
        <v>0</v>
      </c>
      <c r="O159" s="170">
        <v>0</v>
      </c>
      <c r="P159" s="170"/>
      <c r="Q159" s="170">
        <f t="shared" si="71"/>
        <v>0</v>
      </c>
      <c r="R159" s="170">
        <v>0</v>
      </c>
      <c r="S159" s="170">
        <v>0</v>
      </c>
      <c r="T159" s="170"/>
      <c r="U159" s="170">
        <f t="shared" si="72"/>
        <v>0</v>
      </c>
      <c r="V159" s="170">
        <v>0</v>
      </c>
      <c r="W159" s="170">
        <v>0</v>
      </c>
      <c r="X159" s="170"/>
      <c r="Y159" s="170">
        <f t="shared" si="73"/>
        <v>0</v>
      </c>
      <c r="Z159" s="170">
        <v>0</v>
      </c>
      <c r="AA159" s="170">
        <v>0</v>
      </c>
      <c r="AB159" s="170"/>
      <c r="AC159" s="170">
        <f t="shared" si="74"/>
        <v>0</v>
      </c>
      <c r="AD159" s="170">
        <v>0</v>
      </c>
      <c r="AE159" s="170">
        <v>0</v>
      </c>
      <c r="AF159" s="170"/>
      <c r="AG159" s="170">
        <f t="shared" si="75"/>
        <v>0</v>
      </c>
      <c r="AH159" s="170">
        <v>0</v>
      </c>
      <c r="AI159" s="170">
        <v>0</v>
      </c>
      <c r="AJ159" s="170"/>
      <c r="AK159" s="170">
        <f t="shared" si="76"/>
        <v>0</v>
      </c>
      <c r="AL159" s="170">
        <v>0</v>
      </c>
      <c r="AM159" s="170">
        <v>0</v>
      </c>
      <c r="AN159" s="170"/>
      <c r="AO159" s="170">
        <f t="shared" si="77"/>
        <v>0</v>
      </c>
      <c r="AP159" s="170">
        <v>0</v>
      </c>
      <c r="AQ159" s="170">
        <v>0</v>
      </c>
      <c r="AR159" s="170"/>
      <c r="AS159" s="170">
        <v>0</v>
      </c>
      <c r="AT159" s="170">
        <v>0</v>
      </c>
      <c r="AU159" s="170">
        <v>0</v>
      </c>
      <c r="AV159" s="170">
        <v>0</v>
      </c>
      <c r="AW159" s="170">
        <v>0</v>
      </c>
      <c r="AX159" s="170">
        <v>0</v>
      </c>
      <c r="AY159" s="170">
        <v>0</v>
      </c>
    </row>
    <row r="160" spans="2:51" ht="15" customHeight="1">
      <c r="B160" s="173" t="s">
        <v>781</v>
      </c>
      <c r="C160" s="173" t="s">
        <v>760</v>
      </c>
      <c r="D160" s="173"/>
      <c r="E160" s="170">
        <f t="shared" si="68"/>
        <v>3253</v>
      </c>
      <c r="F160" s="170">
        <v>2885</v>
      </c>
      <c r="G160" s="170">
        <v>368</v>
      </c>
      <c r="H160" s="170"/>
      <c r="I160" s="170">
        <f t="shared" si="69"/>
        <v>4260</v>
      </c>
      <c r="J160" s="170">
        <v>3825</v>
      </c>
      <c r="K160" s="170">
        <v>435</v>
      </c>
      <c r="L160" s="170"/>
      <c r="M160" s="170">
        <f t="shared" si="70"/>
        <v>8580</v>
      </c>
      <c r="N160" s="170">
        <v>8572</v>
      </c>
      <c r="O160" s="170">
        <v>8</v>
      </c>
      <c r="P160" s="170"/>
      <c r="Q160" s="170">
        <f t="shared" si="71"/>
        <v>8912</v>
      </c>
      <c r="R160" s="170">
        <v>7045</v>
      </c>
      <c r="S160" s="170">
        <v>1867</v>
      </c>
      <c r="T160" s="170"/>
      <c r="U160" s="170">
        <f t="shared" si="72"/>
        <v>9490</v>
      </c>
      <c r="V160" s="170">
        <v>7947</v>
      </c>
      <c r="W160" s="170">
        <v>1543</v>
      </c>
      <c r="X160" s="170"/>
      <c r="Y160" s="170">
        <f t="shared" si="73"/>
        <v>7848</v>
      </c>
      <c r="Z160" s="170">
        <v>6223</v>
      </c>
      <c r="AA160" s="170">
        <v>1625</v>
      </c>
      <c r="AB160" s="170"/>
      <c r="AC160" s="170">
        <f t="shared" si="74"/>
        <v>5198</v>
      </c>
      <c r="AD160" s="170">
        <v>4317</v>
      </c>
      <c r="AE160" s="170">
        <v>881</v>
      </c>
      <c r="AF160" s="170"/>
      <c r="AG160" s="170">
        <f t="shared" si="75"/>
        <v>5101</v>
      </c>
      <c r="AH160" s="170">
        <v>4182</v>
      </c>
      <c r="AI160" s="170">
        <v>919</v>
      </c>
      <c r="AJ160" s="170"/>
      <c r="AK160" s="170">
        <f t="shared" si="76"/>
        <v>2525</v>
      </c>
      <c r="AL160" s="170">
        <v>2125</v>
      </c>
      <c r="AM160" s="170">
        <v>400</v>
      </c>
      <c r="AN160" s="170"/>
      <c r="AO160" s="170">
        <f t="shared" si="77"/>
        <v>1309</v>
      </c>
      <c r="AP160" s="170">
        <v>698</v>
      </c>
      <c r="AQ160" s="170">
        <v>611</v>
      </c>
      <c r="AR160" s="170"/>
      <c r="AS160" s="170">
        <v>4152</v>
      </c>
      <c r="AT160" s="170">
        <v>3306</v>
      </c>
      <c r="AU160" s="170">
        <v>846</v>
      </c>
      <c r="AV160" s="170"/>
      <c r="AW160" s="170">
        <v>6548</v>
      </c>
      <c r="AX160" s="170">
        <v>5778</v>
      </c>
      <c r="AY160" s="170">
        <v>770</v>
      </c>
    </row>
    <row r="161" spans="2:51" ht="15" customHeight="1">
      <c r="B161" s="173" t="s">
        <v>157</v>
      </c>
      <c r="C161" s="173" t="s">
        <v>710</v>
      </c>
      <c r="D161" s="173"/>
      <c r="E161" s="170">
        <f t="shared" si="68"/>
        <v>37</v>
      </c>
      <c r="F161" s="170">
        <v>35</v>
      </c>
      <c r="G161" s="170">
        <v>2</v>
      </c>
      <c r="H161" s="170"/>
      <c r="I161" s="170">
        <f t="shared" si="69"/>
        <v>38</v>
      </c>
      <c r="J161" s="170">
        <v>37</v>
      </c>
      <c r="K161" s="170">
        <v>1</v>
      </c>
      <c r="L161" s="170"/>
      <c r="M161" s="170">
        <f t="shared" si="70"/>
        <v>580</v>
      </c>
      <c r="N161" s="170">
        <v>31</v>
      </c>
      <c r="O161" s="170">
        <v>549</v>
      </c>
      <c r="P161" s="170"/>
      <c r="Q161" s="170">
        <f t="shared" si="71"/>
        <v>49</v>
      </c>
      <c r="R161" s="170">
        <v>45</v>
      </c>
      <c r="S161" s="170">
        <v>4</v>
      </c>
      <c r="T161" s="170"/>
      <c r="U161" s="170">
        <f t="shared" si="72"/>
        <v>24</v>
      </c>
      <c r="V161" s="170">
        <v>22</v>
      </c>
      <c r="W161" s="170">
        <v>2</v>
      </c>
      <c r="X161" s="170"/>
      <c r="Y161" s="170">
        <f t="shared" si="73"/>
        <v>37</v>
      </c>
      <c r="Z161" s="170">
        <v>36</v>
      </c>
      <c r="AA161" s="170">
        <v>1</v>
      </c>
      <c r="AB161" s="170"/>
      <c r="AC161" s="170">
        <f t="shared" si="74"/>
        <v>37</v>
      </c>
      <c r="AD161" s="170">
        <v>35</v>
      </c>
      <c r="AE161" s="170">
        <v>2</v>
      </c>
      <c r="AF161" s="170"/>
      <c r="AG161" s="170">
        <f t="shared" si="75"/>
        <v>24</v>
      </c>
      <c r="AH161" s="170">
        <v>23</v>
      </c>
      <c r="AI161" s="170">
        <v>1</v>
      </c>
      <c r="AJ161" s="170"/>
      <c r="AK161" s="170">
        <f t="shared" si="76"/>
        <v>13</v>
      </c>
      <c r="AL161" s="170">
        <v>11</v>
      </c>
      <c r="AM161" s="170">
        <v>2</v>
      </c>
      <c r="AN161" s="170"/>
      <c r="AO161" s="170">
        <f t="shared" si="77"/>
        <v>18</v>
      </c>
      <c r="AP161" s="170">
        <v>17</v>
      </c>
      <c r="AQ161" s="170">
        <v>1</v>
      </c>
      <c r="AR161" s="170"/>
      <c r="AS161" s="170">
        <v>38</v>
      </c>
      <c r="AT161" s="170">
        <v>38</v>
      </c>
      <c r="AU161" s="170">
        <v>0</v>
      </c>
      <c r="AV161" s="170"/>
      <c r="AW161" s="170">
        <v>27</v>
      </c>
      <c r="AX161" s="170">
        <v>25</v>
      </c>
      <c r="AY161" s="170">
        <v>2</v>
      </c>
    </row>
    <row r="162" spans="2:51" ht="15" customHeight="1">
      <c r="B162" s="173" t="s">
        <v>158</v>
      </c>
      <c r="C162" s="173" t="s">
        <v>761</v>
      </c>
      <c r="D162" s="173"/>
      <c r="E162" s="170">
        <f t="shared" si="68"/>
        <v>0</v>
      </c>
      <c r="F162" s="170">
        <v>0</v>
      </c>
      <c r="G162" s="170">
        <v>0</v>
      </c>
      <c r="H162" s="170"/>
      <c r="I162" s="170">
        <f t="shared" si="69"/>
        <v>0</v>
      </c>
      <c r="J162" s="170">
        <v>0</v>
      </c>
      <c r="K162" s="170">
        <v>0</v>
      </c>
      <c r="L162" s="170"/>
      <c r="M162" s="170">
        <f t="shared" si="70"/>
        <v>3503</v>
      </c>
      <c r="N162" s="170">
        <v>3501</v>
      </c>
      <c r="O162" s="170">
        <v>2</v>
      </c>
      <c r="P162" s="170"/>
      <c r="Q162" s="170">
        <f t="shared" si="71"/>
        <v>5764</v>
      </c>
      <c r="R162" s="170">
        <v>5597</v>
      </c>
      <c r="S162" s="170">
        <v>167</v>
      </c>
      <c r="T162" s="170"/>
      <c r="U162" s="170">
        <f t="shared" si="72"/>
        <v>6380</v>
      </c>
      <c r="V162" s="170">
        <v>6154</v>
      </c>
      <c r="W162" s="170">
        <v>226</v>
      </c>
      <c r="X162" s="170"/>
      <c r="Y162" s="170">
        <f t="shared" si="73"/>
        <v>7200</v>
      </c>
      <c r="Z162" s="170">
        <v>7015</v>
      </c>
      <c r="AA162" s="170">
        <v>185</v>
      </c>
      <c r="AB162" s="170"/>
      <c r="AC162" s="170">
        <f t="shared" si="74"/>
        <v>7835</v>
      </c>
      <c r="AD162" s="170">
        <v>7658</v>
      </c>
      <c r="AE162" s="170">
        <v>177</v>
      </c>
      <c r="AF162" s="170"/>
      <c r="AG162" s="170">
        <f t="shared" si="75"/>
        <v>7363</v>
      </c>
      <c r="AH162" s="170">
        <v>7172</v>
      </c>
      <c r="AI162" s="170">
        <v>191</v>
      </c>
      <c r="AJ162" s="170"/>
      <c r="AK162" s="170">
        <f t="shared" si="76"/>
        <v>2496</v>
      </c>
      <c r="AL162" s="170">
        <v>2389</v>
      </c>
      <c r="AM162" s="170">
        <v>107</v>
      </c>
      <c r="AN162" s="170"/>
      <c r="AO162" s="170">
        <f t="shared" si="77"/>
        <v>2742</v>
      </c>
      <c r="AP162" s="170">
        <v>2594</v>
      </c>
      <c r="AQ162" s="170">
        <v>148</v>
      </c>
      <c r="AR162" s="170"/>
      <c r="AS162" s="170">
        <v>6591</v>
      </c>
      <c r="AT162" s="170">
        <v>6447</v>
      </c>
      <c r="AU162" s="170">
        <v>144</v>
      </c>
      <c r="AV162" s="170"/>
      <c r="AW162" s="170">
        <v>7053</v>
      </c>
      <c r="AX162" s="170">
        <v>6933</v>
      </c>
      <c r="AY162" s="170">
        <v>120</v>
      </c>
    </row>
    <row r="163" spans="2:51" ht="15" customHeight="1">
      <c r="B163" s="174" t="s">
        <v>736</v>
      </c>
      <c r="C163" s="174" t="s">
        <v>711</v>
      </c>
      <c r="D163" s="174"/>
      <c r="E163" s="170">
        <f t="shared" si="68"/>
        <v>21</v>
      </c>
      <c r="F163" s="170">
        <v>0</v>
      </c>
      <c r="G163" s="170">
        <v>21</v>
      </c>
      <c r="H163" s="170"/>
      <c r="I163" s="170">
        <f t="shared" si="69"/>
        <v>7</v>
      </c>
      <c r="J163" s="170">
        <v>0</v>
      </c>
      <c r="K163" s="170">
        <v>7</v>
      </c>
      <c r="L163" s="170"/>
      <c r="M163" s="170">
        <f t="shared" si="70"/>
        <v>6</v>
      </c>
      <c r="N163" s="170">
        <v>0</v>
      </c>
      <c r="O163" s="170">
        <v>6</v>
      </c>
      <c r="P163" s="170"/>
      <c r="Q163" s="170">
        <f t="shared" si="71"/>
        <v>10</v>
      </c>
      <c r="R163" s="170">
        <v>0</v>
      </c>
      <c r="S163" s="170">
        <v>10</v>
      </c>
      <c r="T163" s="170"/>
      <c r="U163" s="170">
        <f t="shared" si="72"/>
        <v>7</v>
      </c>
      <c r="V163" s="170">
        <v>0</v>
      </c>
      <c r="W163" s="170">
        <v>7</v>
      </c>
      <c r="X163" s="170"/>
      <c r="Y163" s="170">
        <f t="shared" si="73"/>
        <v>3</v>
      </c>
      <c r="Z163" s="170">
        <v>0</v>
      </c>
      <c r="AA163" s="170">
        <v>3</v>
      </c>
      <c r="AB163" s="170"/>
      <c r="AC163" s="170">
        <f t="shared" si="74"/>
        <v>3</v>
      </c>
      <c r="AD163" s="170">
        <v>0</v>
      </c>
      <c r="AE163" s="170">
        <v>3</v>
      </c>
      <c r="AF163" s="170"/>
      <c r="AG163" s="170">
        <f t="shared" si="75"/>
        <v>8</v>
      </c>
      <c r="AH163" s="170">
        <v>0</v>
      </c>
      <c r="AI163" s="170">
        <v>8</v>
      </c>
      <c r="AJ163" s="170"/>
      <c r="AK163" s="170">
        <f t="shared" si="76"/>
        <v>2</v>
      </c>
      <c r="AL163" s="170">
        <v>0</v>
      </c>
      <c r="AM163" s="170">
        <v>2</v>
      </c>
      <c r="AN163" s="170"/>
      <c r="AO163" s="170">
        <f t="shared" si="77"/>
        <v>3</v>
      </c>
      <c r="AP163" s="170">
        <v>0</v>
      </c>
      <c r="AQ163" s="170">
        <v>3</v>
      </c>
      <c r="AR163" s="170"/>
      <c r="AS163" s="170">
        <v>6</v>
      </c>
      <c r="AT163" s="170">
        <v>0</v>
      </c>
      <c r="AU163" s="170">
        <v>6</v>
      </c>
      <c r="AV163" s="170"/>
      <c r="AW163" s="170">
        <v>0</v>
      </c>
      <c r="AX163" s="170">
        <v>0</v>
      </c>
      <c r="AY163" s="170">
        <v>0</v>
      </c>
    </row>
    <row r="164" spans="2:51" ht="15" customHeight="1">
      <c r="B164" s="173" t="s">
        <v>159</v>
      </c>
      <c r="C164" s="173" t="s">
        <v>764</v>
      </c>
      <c r="D164" s="173"/>
      <c r="E164" s="170">
        <f t="shared" si="68"/>
        <v>8516</v>
      </c>
      <c r="F164" s="170">
        <v>8311</v>
      </c>
      <c r="G164" s="170">
        <v>205</v>
      </c>
      <c r="H164" s="170"/>
      <c r="I164" s="170">
        <f t="shared" si="69"/>
        <v>9499</v>
      </c>
      <c r="J164" s="170">
        <v>9365</v>
      </c>
      <c r="K164" s="170">
        <v>134</v>
      </c>
      <c r="L164" s="170"/>
      <c r="M164" s="170">
        <f t="shared" si="70"/>
        <v>10130</v>
      </c>
      <c r="N164" s="170">
        <v>10120</v>
      </c>
      <c r="O164" s="170">
        <v>10</v>
      </c>
      <c r="P164" s="170"/>
      <c r="Q164" s="170">
        <f t="shared" si="71"/>
        <v>9179</v>
      </c>
      <c r="R164" s="170">
        <v>9106</v>
      </c>
      <c r="S164" s="170">
        <v>73</v>
      </c>
      <c r="T164" s="170"/>
      <c r="U164" s="170">
        <f t="shared" si="72"/>
        <v>9182</v>
      </c>
      <c r="V164" s="170">
        <v>9101</v>
      </c>
      <c r="W164" s="170">
        <v>81</v>
      </c>
      <c r="X164" s="170"/>
      <c r="Y164" s="170">
        <f t="shared" si="73"/>
        <v>8597</v>
      </c>
      <c r="Z164" s="170">
        <v>8545</v>
      </c>
      <c r="AA164" s="170">
        <v>52</v>
      </c>
      <c r="AB164" s="170"/>
      <c r="AC164" s="170">
        <f t="shared" si="74"/>
        <v>8586</v>
      </c>
      <c r="AD164" s="170">
        <v>8492</v>
      </c>
      <c r="AE164" s="170">
        <v>94</v>
      </c>
      <c r="AF164" s="170"/>
      <c r="AG164" s="170">
        <f t="shared" si="75"/>
        <v>8019</v>
      </c>
      <c r="AH164" s="170">
        <v>7962</v>
      </c>
      <c r="AI164" s="170">
        <v>57</v>
      </c>
      <c r="AJ164" s="170"/>
      <c r="AK164" s="170">
        <f t="shared" si="76"/>
        <v>3715</v>
      </c>
      <c r="AL164" s="170">
        <v>3683</v>
      </c>
      <c r="AM164" s="170">
        <v>32</v>
      </c>
      <c r="AN164" s="170"/>
      <c r="AO164" s="170">
        <f t="shared" si="77"/>
        <v>3819</v>
      </c>
      <c r="AP164" s="170">
        <v>3796</v>
      </c>
      <c r="AQ164" s="170">
        <v>23</v>
      </c>
      <c r="AR164" s="170"/>
      <c r="AS164" s="170">
        <v>6673</v>
      </c>
      <c r="AT164" s="170">
        <v>6585</v>
      </c>
      <c r="AU164" s="170">
        <v>88</v>
      </c>
      <c r="AV164" s="170"/>
      <c r="AW164" s="170">
        <v>7028</v>
      </c>
      <c r="AX164" s="170">
        <v>6968</v>
      </c>
      <c r="AY164" s="170">
        <v>60</v>
      </c>
    </row>
    <row r="165" spans="2:51" ht="15" customHeight="1">
      <c r="B165" s="174" t="s">
        <v>530</v>
      </c>
      <c r="C165" s="174" t="s">
        <v>712</v>
      </c>
      <c r="D165" s="174"/>
      <c r="E165" s="170">
        <f t="shared" si="68"/>
        <v>1</v>
      </c>
      <c r="F165" s="170">
        <v>0</v>
      </c>
      <c r="G165" s="170">
        <v>1</v>
      </c>
      <c r="H165" s="170"/>
      <c r="I165" s="170">
        <f t="shared" si="69"/>
        <v>1</v>
      </c>
      <c r="J165" s="170">
        <v>0</v>
      </c>
      <c r="K165" s="170">
        <v>1</v>
      </c>
      <c r="L165" s="170"/>
      <c r="M165" s="170">
        <f t="shared" si="70"/>
        <v>0</v>
      </c>
      <c r="N165" s="170">
        <v>0</v>
      </c>
      <c r="O165" s="170">
        <v>0</v>
      </c>
      <c r="P165" s="170"/>
      <c r="Q165" s="170">
        <f t="shared" si="71"/>
        <v>1</v>
      </c>
      <c r="R165" s="170">
        <v>0</v>
      </c>
      <c r="S165" s="170">
        <v>1</v>
      </c>
      <c r="T165" s="170"/>
      <c r="U165" s="170">
        <f t="shared" si="72"/>
        <v>1</v>
      </c>
      <c r="V165" s="170">
        <v>0</v>
      </c>
      <c r="W165" s="170">
        <v>1</v>
      </c>
      <c r="X165" s="170"/>
      <c r="Y165" s="170">
        <f t="shared" si="73"/>
        <v>0</v>
      </c>
      <c r="Z165" s="170">
        <v>0</v>
      </c>
      <c r="AA165" s="170">
        <v>0</v>
      </c>
      <c r="AB165" s="170"/>
      <c r="AC165" s="170">
        <f t="shared" si="74"/>
        <v>1</v>
      </c>
      <c r="AD165" s="170">
        <v>0</v>
      </c>
      <c r="AE165" s="170">
        <v>1</v>
      </c>
      <c r="AF165" s="170"/>
      <c r="AG165" s="170">
        <f t="shared" si="75"/>
        <v>1</v>
      </c>
      <c r="AH165" s="170">
        <v>0</v>
      </c>
      <c r="AI165" s="170">
        <v>1</v>
      </c>
      <c r="AJ165" s="170"/>
      <c r="AK165" s="170">
        <f t="shared" si="76"/>
        <v>1</v>
      </c>
      <c r="AL165" s="170">
        <v>0</v>
      </c>
      <c r="AM165" s="170">
        <v>1</v>
      </c>
      <c r="AN165" s="170"/>
      <c r="AO165" s="170">
        <f t="shared" si="77"/>
        <v>1</v>
      </c>
      <c r="AP165" s="170">
        <v>0</v>
      </c>
      <c r="AQ165" s="170">
        <v>1</v>
      </c>
      <c r="AR165" s="170"/>
      <c r="AS165" s="170">
        <v>3</v>
      </c>
      <c r="AT165" s="170">
        <v>0</v>
      </c>
      <c r="AU165" s="170">
        <v>3</v>
      </c>
      <c r="AV165" s="170"/>
      <c r="AW165" s="170">
        <v>0</v>
      </c>
      <c r="AX165" s="170">
        <v>0</v>
      </c>
      <c r="AY165" s="170">
        <v>0</v>
      </c>
    </row>
    <row r="166" spans="2:51" ht="15" customHeight="1">
      <c r="B166" s="173" t="s">
        <v>171</v>
      </c>
      <c r="C166" s="173" t="s">
        <v>763</v>
      </c>
      <c r="D166" s="173"/>
      <c r="E166" s="170">
        <f t="shared" si="68"/>
        <v>18097</v>
      </c>
      <c r="F166" s="170">
        <v>17682</v>
      </c>
      <c r="G166" s="170">
        <v>415</v>
      </c>
      <c r="H166" s="170"/>
      <c r="I166" s="170">
        <f t="shared" si="69"/>
        <v>15517</v>
      </c>
      <c r="J166" s="170">
        <v>15151</v>
      </c>
      <c r="K166" s="170">
        <v>366</v>
      </c>
      <c r="L166" s="170"/>
      <c r="M166" s="170">
        <f t="shared" si="70"/>
        <v>15209</v>
      </c>
      <c r="N166" s="170">
        <v>15043</v>
      </c>
      <c r="O166" s="170">
        <v>166</v>
      </c>
      <c r="P166" s="170"/>
      <c r="Q166" s="170">
        <f t="shared" si="71"/>
        <v>18844</v>
      </c>
      <c r="R166" s="170">
        <v>18553</v>
      </c>
      <c r="S166" s="170">
        <v>291</v>
      </c>
      <c r="T166" s="170"/>
      <c r="U166" s="170">
        <f t="shared" si="72"/>
        <v>21503</v>
      </c>
      <c r="V166" s="170">
        <v>21259</v>
      </c>
      <c r="W166" s="170">
        <v>244</v>
      </c>
      <c r="X166" s="170"/>
      <c r="Y166" s="170">
        <f t="shared" si="73"/>
        <v>23417</v>
      </c>
      <c r="Z166" s="170">
        <v>23242</v>
      </c>
      <c r="AA166" s="170">
        <v>175</v>
      </c>
      <c r="AB166" s="170"/>
      <c r="AC166" s="170">
        <f t="shared" si="74"/>
        <v>22936</v>
      </c>
      <c r="AD166" s="170">
        <v>22711</v>
      </c>
      <c r="AE166" s="170">
        <v>225</v>
      </c>
      <c r="AF166" s="170"/>
      <c r="AG166" s="170">
        <f t="shared" si="75"/>
        <v>22030</v>
      </c>
      <c r="AH166" s="170">
        <v>21793</v>
      </c>
      <c r="AI166" s="170">
        <v>237</v>
      </c>
      <c r="AJ166" s="170"/>
      <c r="AK166" s="170">
        <f t="shared" si="76"/>
        <v>11798</v>
      </c>
      <c r="AL166" s="170">
        <v>11654</v>
      </c>
      <c r="AM166" s="170">
        <v>144</v>
      </c>
      <c r="AN166" s="170"/>
      <c r="AO166" s="170">
        <f t="shared" si="77"/>
        <v>5208</v>
      </c>
      <c r="AP166" s="170">
        <v>5026</v>
      </c>
      <c r="AQ166" s="170">
        <v>182</v>
      </c>
      <c r="AR166" s="170"/>
      <c r="AS166" s="170">
        <v>13131</v>
      </c>
      <c r="AT166" s="170">
        <v>12974</v>
      </c>
      <c r="AU166" s="170">
        <v>157</v>
      </c>
      <c r="AV166" s="170"/>
      <c r="AW166" s="170">
        <v>14805</v>
      </c>
      <c r="AX166" s="170">
        <v>14576</v>
      </c>
      <c r="AY166" s="170">
        <v>229</v>
      </c>
    </row>
    <row r="167" spans="2:51" ht="15" customHeight="1">
      <c r="B167" s="42" t="s">
        <v>531</v>
      </c>
      <c r="C167" s="42" t="s">
        <v>713</v>
      </c>
      <c r="D167" s="42"/>
      <c r="E167" s="170">
        <f t="shared" si="68"/>
        <v>3</v>
      </c>
      <c r="F167" s="170">
        <v>0</v>
      </c>
      <c r="G167" s="170">
        <v>3</v>
      </c>
      <c r="H167" s="170"/>
      <c r="I167" s="170">
        <f t="shared" si="69"/>
        <v>5</v>
      </c>
      <c r="J167" s="170">
        <v>0</v>
      </c>
      <c r="K167" s="170">
        <v>5</v>
      </c>
      <c r="L167" s="170"/>
      <c r="M167" s="170">
        <f t="shared" si="70"/>
        <v>2</v>
      </c>
      <c r="N167" s="170">
        <v>0</v>
      </c>
      <c r="O167" s="170">
        <v>2</v>
      </c>
      <c r="P167" s="170"/>
      <c r="Q167" s="170">
        <f t="shared" si="71"/>
        <v>2</v>
      </c>
      <c r="R167" s="170">
        <v>0</v>
      </c>
      <c r="S167" s="170">
        <v>2</v>
      </c>
      <c r="T167" s="170"/>
      <c r="U167" s="170">
        <f t="shared" si="72"/>
        <v>5</v>
      </c>
      <c r="V167" s="170">
        <v>0</v>
      </c>
      <c r="W167" s="170">
        <v>5</v>
      </c>
      <c r="X167" s="170"/>
      <c r="Y167" s="170">
        <f t="shared" si="73"/>
        <v>2</v>
      </c>
      <c r="Z167" s="170">
        <v>0</v>
      </c>
      <c r="AA167" s="170">
        <v>2</v>
      </c>
      <c r="AB167" s="170"/>
      <c r="AC167" s="170">
        <f t="shared" si="74"/>
        <v>4</v>
      </c>
      <c r="AD167" s="170">
        <v>0</v>
      </c>
      <c r="AE167" s="170">
        <v>4</v>
      </c>
      <c r="AF167" s="170"/>
      <c r="AG167" s="170">
        <f t="shared" si="75"/>
        <v>5</v>
      </c>
      <c r="AH167" s="170">
        <v>0</v>
      </c>
      <c r="AI167" s="170">
        <v>5</v>
      </c>
      <c r="AJ167" s="170"/>
      <c r="AK167" s="170">
        <f t="shared" si="76"/>
        <v>2</v>
      </c>
      <c r="AL167" s="170">
        <v>0</v>
      </c>
      <c r="AM167" s="170">
        <v>2</v>
      </c>
      <c r="AN167" s="170"/>
      <c r="AO167" s="170">
        <f t="shared" si="77"/>
        <v>2</v>
      </c>
      <c r="AP167" s="170">
        <v>0</v>
      </c>
      <c r="AQ167" s="170">
        <v>2</v>
      </c>
      <c r="AR167" s="170"/>
      <c r="AS167" s="170">
        <v>3</v>
      </c>
      <c r="AT167" s="170">
        <v>0</v>
      </c>
      <c r="AU167" s="170">
        <v>3</v>
      </c>
      <c r="AV167" s="170"/>
      <c r="AW167" s="170">
        <v>2</v>
      </c>
      <c r="AX167" s="170">
        <v>0</v>
      </c>
      <c r="AY167" s="170">
        <v>2</v>
      </c>
    </row>
    <row r="168" spans="2:51" ht="15" customHeight="1">
      <c r="B168" s="173" t="s">
        <v>160</v>
      </c>
      <c r="C168" s="173" t="s">
        <v>705</v>
      </c>
      <c r="D168" s="173"/>
      <c r="E168" s="170">
        <f t="shared" si="68"/>
        <v>117000</v>
      </c>
      <c r="F168" s="170">
        <v>110471</v>
      </c>
      <c r="G168" s="170">
        <v>6529</v>
      </c>
      <c r="H168" s="170"/>
      <c r="I168" s="170">
        <f t="shared" si="69"/>
        <v>127219</v>
      </c>
      <c r="J168" s="170">
        <v>120211</v>
      </c>
      <c r="K168" s="170">
        <v>7008</v>
      </c>
      <c r="L168" s="170"/>
      <c r="M168" s="170">
        <f t="shared" si="70"/>
        <v>73968</v>
      </c>
      <c r="N168" s="170">
        <v>73968</v>
      </c>
      <c r="O168" s="170">
        <v>0</v>
      </c>
      <c r="P168" s="170"/>
      <c r="Q168" s="170">
        <f t="shared" si="71"/>
        <v>97086</v>
      </c>
      <c r="R168" s="170">
        <v>95097</v>
      </c>
      <c r="S168" s="170">
        <v>1989</v>
      </c>
      <c r="T168" s="170"/>
      <c r="U168" s="170">
        <f t="shared" si="72"/>
        <v>104456</v>
      </c>
      <c r="V168" s="170">
        <v>102494</v>
      </c>
      <c r="W168" s="170">
        <v>1962</v>
      </c>
      <c r="X168" s="170"/>
      <c r="Y168" s="170">
        <f t="shared" si="73"/>
        <v>110430</v>
      </c>
      <c r="Z168" s="170">
        <v>108805</v>
      </c>
      <c r="AA168" s="170">
        <v>1625</v>
      </c>
      <c r="AB168" s="170"/>
      <c r="AC168" s="170">
        <f t="shared" si="74"/>
        <v>122893</v>
      </c>
      <c r="AD168" s="170">
        <v>121184</v>
      </c>
      <c r="AE168" s="170">
        <v>1709</v>
      </c>
      <c r="AF168" s="170"/>
      <c r="AG168" s="170">
        <f t="shared" si="75"/>
        <v>120275</v>
      </c>
      <c r="AH168" s="170">
        <v>118936</v>
      </c>
      <c r="AI168" s="170">
        <v>1339</v>
      </c>
      <c r="AJ168" s="170"/>
      <c r="AK168" s="170">
        <f t="shared" si="76"/>
        <v>14533</v>
      </c>
      <c r="AL168" s="170">
        <v>13911</v>
      </c>
      <c r="AM168" s="170">
        <v>622</v>
      </c>
      <c r="AN168" s="170"/>
      <c r="AO168" s="170">
        <f t="shared" si="77"/>
        <v>7724</v>
      </c>
      <c r="AP168" s="170">
        <v>6782</v>
      </c>
      <c r="AQ168" s="170">
        <v>942</v>
      </c>
      <c r="AR168" s="170"/>
      <c r="AS168" s="170">
        <v>16307</v>
      </c>
      <c r="AT168" s="170">
        <v>15208</v>
      </c>
      <c r="AU168" s="170">
        <v>1099</v>
      </c>
      <c r="AV168" s="170"/>
      <c r="AW168" s="170">
        <v>18229</v>
      </c>
      <c r="AX168" s="170">
        <v>17360</v>
      </c>
      <c r="AY168" s="170">
        <v>869</v>
      </c>
    </row>
    <row r="169" spans="2:51" ht="15" customHeight="1">
      <c r="B169" s="173" t="s">
        <v>161</v>
      </c>
      <c r="C169" s="173" t="s">
        <v>714</v>
      </c>
      <c r="D169" s="173"/>
      <c r="E169" s="170">
        <f t="shared" si="68"/>
        <v>6051</v>
      </c>
      <c r="F169" s="170">
        <v>5576</v>
      </c>
      <c r="G169" s="170">
        <v>475</v>
      </c>
      <c r="H169" s="170"/>
      <c r="I169" s="170">
        <f t="shared" si="69"/>
        <v>5242</v>
      </c>
      <c r="J169" s="170">
        <v>4950</v>
      </c>
      <c r="K169" s="170">
        <v>292</v>
      </c>
      <c r="L169" s="170"/>
      <c r="M169" s="170">
        <f t="shared" si="70"/>
        <v>6787</v>
      </c>
      <c r="N169" s="170">
        <v>4652</v>
      </c>
      <c r="O169" s="170">
        <v>2135</v>
      </c>
      <c r="P169" s="170"/>
      <c r="Q169" s="170">
        <f t="shared" si="71"/>
        <v>5873</v>
      </c>
      <c r="R169" s="170">
        <v>5704</v>
      </c>
      <c r="S169" s="170">
        <v>169</v>
      </c>
      <c r="T169" s="170"/>
      <c r="U169" s="170">
        <f t="shared" si="72"/>
        <v>6557</v>
      </c>
      <c r="V169" s="170">
        <v>6372</v>
      </c>
      <c r="W169" s="170">
        <v>185</v>
      </c>
      <c r="X169" s="170"/>
      <c r="Y169" s="170">
        <f t="shared" si="73"/>
        <v>6675</v>
      </c>
      <c r="Z169" s="170">
        <v>6507</v>
      </c>
      <c r="AA169" s="170">
        <v>168</v>
      </c>
      <c r="AB169" s="170"/>
      <c r="AC169" s="170">
        <f t="shared" si="74"/>
        <v>7551</v>
      </c>
      <c r="AD169" s="170">
        <v>7386</v>
      </c>
      <c r="AE169" s="170">
        <v>165</v>
      </c>
      <c r="AF169" s="170"/>
      <c r="AG169" s="170">
        <f t="shared" si="75"/>
        <v>9736</v>
      </c>
      <c r="AH169" s="170">
        <v>9589</v>
      </c>
      <c r="AI169" s="170">
        <v>147</v>
      </c>
      <c r="AJ169" s="170"/>
      <c r="AK169" s="170">
        <f t="shared" si="76"/>
        <v>3952</v>
      </c>
      <c r="AL169" s="170">
        <v>3875</v>
      </c>
      <c r="AM169" s="170">
        <v>77</v>
      </c>
      <c r="AN169" s="170"/>
      <c r="AO169" s="170">
        <f t="shared" si="77"/>
        <v>2951</v>
      </c>
      <c r="AP169" s="170">
        <v>2831</v>
      </c>
      <c r="AQ169" s="170">
        <v>120</v>
      </c>
      <c r="AR169" s="170"/>
      <c r="AS169" s="170">
        <v>6838</v>
      </c>
      <c r="AT169" s="170">
        <v>6700</v>
      </c>
      <c r="AU169" s="170">
        <v>138</v>
      </c>
      <c r="AV169" s="170"/>
      <c r="AW169" s="170">
        <v>8394</v>
      </c>
      <c r="AX169" s="170">
        <v>8259</v>
      </c>
      <c r="AY169" s="170">
        <v>135</v>
      </c>
    </row>
    <row r="170" spans="2:51" ht="15" customHeight="1">
      <c r="B170" s="174" t="s">
        <v>737</v>
      </c>
      <c r="C170" s="174" t="s">
        <v>721</v>
      </c>
      <c r="D170" s="174"/>
      <c r="E170" s="170">
        <f t="shared" si="68"/>
        <v>167060</v>
      </c>
      <c r="F170" s="170">
        <v>163150</v>
      </c>
      <c r="G170" s="170">
        <v>3910</v>
      </c>
      <c r="H170" s="170"/>
      <c r="I170" s="170">
        <f t="shared" si="69"/>
        <v>115043</v>
      </c>
      <c r="J170" s="170">
        <v>111818</v>
      </c>
      <c r="K170" s="170">
        <v>3225</v>
      </c>
      <c r="L170" s="170"/>
      <c r="M170" s="170">
        <f t="shared" si="70"/>
        <v>81346</v>
      </c>
      <c r="N170" s="170">
        <v>78874</v>
      </c>
      <c r="O170" s="170">
        <v>2472</v>
      </c>
      <c r="P170" s="170"/>
      <c r="Q170" s="170">
        <f t="shared" si="71"/>
        <v>96289</v>
      </c>
      <c r="R170" s="170">
        <v>93516</v>
      </c>
      <c r="S170" s="170">
        <v>2773</v>
      </c>
      <c r="T170" s="170"/>
      <c r="U170" s="170">
        <f t="shared" si="72"/>
        <v>108752</v>
      </c>
      <c r="V170" s="170">
        <v>105905</v>
      </c>
      <c r="W170" s="170">
        <v>2847</v>
      </c>
      <c r="X170" s="170"/>
      <c r="Y170" s="170">
        <f t="shared" si="73"/>
        <v>104103</v>
      </c>
      <c r="Z170" s="170">
        <v>101765</v>
      </c>
      <c r="AA170" s="170">
        <v>2338</v>
      </c>
      <c r="AB170" s="170"/>
      <c r="AC170" s="170">
        <f t="shared" si="74"/>
        <v>98317</v>
      </c>
      <c r="AD170" s="170">
        <v>95908</v>
      </c>
      <c r="AE170" s="170">
        <v>2409</v>
      </c>
      <c r="AF170" s="170"/>
      <c r="AG170" s="170">
        <f t="shared" si="75"/>
        <v>95585</v>
      </c>
      <c r="AH170" s="170">
        <v>93117</v>
      </c>
      <c r="AI170" s="170">
        <v>2468</v>
      </c>
      <c r="AJ170" s="170"/>
      <c r="AK170" s="170">
        <f t="shared" si="76"/>
        <v>42230</v>
      </c>
      <c r="AL170" s="170">
        <v>40695</v>
      </c>
      <c r="AM170" s="170">
        <v>1535</v>
      </c>
      <c r="AN170" s="170"/>
      <c r="AO170" s="170">
        <f t="shared" si="77"/>
        <v>25758</v>
      </c>
      <c r="AP170" s="170">
        <v>23861</v>
      </c>
      <c r="AQ170" s="170">
        <v>1897</v>
      </c>
      <c r="AR170" s="170"/>
      <c r="AS170" s="170">
        <v>79871</v>
      </c>
      <c r="AT170" s="170">
        <v>77759</v>
      </c>
      <c r="AU170" s="170">
        <v>2112</v>
      </c>
      <c r="AV170" s="170"/>
      <c r="AW170" s="170">
        <v>97859</v>
      </c>
      <c r="AX170" s="170">
        <v>95754</v>
      </c>
      <c r="AY170" s="170">
        <v>2105</v>
      </c>
    </row>
    <row r="171" spans="2:51" ht="15" customHeight="1">
      <c r="B171" s="173" t="s">
        <v>174</v>
      </c>
      <c r="C171" s="173" t="s">
        <v>715</v>
      </c>
      <c r="D171" s="173"/>
      <c r="E171" s="170">
        <f t="shared" ref="E171:E193" si="80">F171+G171</f>
        <v>43253</v>
      </c>
      <c r="F171" s="170">
        <v>42932</v>
      </c>
      <c r="G171" s="170">
        <v>321</v>
      </c>
      <c r="H171" s="170"/>
      <c r="I171" s="170">
        <f t="shared" ref="I171:I193" si="81">J171+K171</f>
        <v>34316</v>
      </c>
      <c r="J171" s="170">
        <v>34024</v>
      </c>
      <c r="K171" s="170">
        <v>292</v>
      </c>
      <c r="L171" s="170"/>
      <c r="M171" s="170">
        <f t="shared" ref="M171:M193" si="82">N171+O171</f>
        <v>7106</v>
      </c>
      <c r="N171" s="170">
        <v>6974</v>
      </c>
      <c r="O171" s="170">
        <v>132</v>
      </c>
      <c r="P171" s="170"/>
      <c r="Q171" s="170">
        <f t="shared" ref="Q171:Q193" si="83">R171+S171</f>
        <v>7878</v>
      </c>
      <c r="R171" s="170">
        <v>7732</v>
      </c>
      <c r="S171" s="170">
        <v>146</v>
      </c>
      <c r="T171" s="170"/>
      <c r="U171" s="170">
        <f t="shared" ref="U171:U193" si="84">V171+W171</f>
        <v>8045</v>
      </c>
      <c r="V171" s="170">
        <v>7917</v>
      </c>
      <c r="W171" s="170">
        <v>128</v>
      </c>
      <c r="X171" s="170"/>
      <c r="Y171" s="170">
        <f t="shared" ref="Y171:Y193" si="85">Z171+AA171</f>
        <v>8061</v>
      </c>
      <c r="Z171" s="170">
        <v>7958</v>
      </c>
      <c r="AA171" s="170">
        <v>103</v>
      </c>
      <c r="AB171" s="170"/>
      <c r="AC171" s="170">
        <f t="shared" ref="AC171:AC193" si="86">AD171+AE171</f>
        <v>7402</v>
      </c>
      <c r="AD171" s="170">
        <v>7260</v>
      </c>
      <c r="AE171" s="170">
        <v>142</v>
      </c>
      <c r="AF171" s="170"/>
      <c r="AG171" s="170">
        <f t="shared" ref="AG171:AG193" si="87">AH171+AI171</f>
        <v>7036</v>
      </c>
      <c r="AH171" s="170">
        <v>6925</v>
      </c>
      <c r="AI171" s="170">
        <v>111</v>
      </c>
      <c r="AJ171" s="170"/>
      <c r="AK171" s="170">
        <f t="shared" ref="AK171:AK193" si="88">AL171+AM171</f>
        <v>2405</v>
      </c>
      <c r="AL171" s="170">
        <v>2342</v>
      </c>
      <c r="AM171" s="170">
        <v>63</v>
      </c>
      <c r="AN171" s="170"/>
      <c r="AO171" s="170">
        <f t="shared" ref="AO171:AO193" si="89">AP171+AQ171</f>
        <v>2740</v>
      </c>
      <c r="AP171" s="170">
        <v>2635</v>
      </c>
      <c r="AQ171" s="170">
        <v>105</v>
      </c>
      <c r="AR171" s="170"/>
      <c r="AS171" s="170">
        <v>4810</v>
      </c>
      <c r="AT171" s="170">
        <v>4692</v>
      </c>
      <c r="AU171" s="170">
        <v>118</v>
      </c>
      <c r="AV171" s="170"/>
      <c r="AW171" s="170">
        <v>5821</v>
      </c>
      <c r="AX171" s="170">
        <v>5739</v>
      </c>
      <c r="AY171" s="170">
        <v>82</v>
      </c>
    </row>
    <row r="172" spans="2:51" ht="15" customHeight="1">
      <c r="B172" s="174" t="s">
        <v>738</v>
      </c>
      <c r="C172" s="174" t="s">
        <v>746</v>
      </c>
      <c r="D172" s="174"/>
      <c r="E172" s="170">
        <f t="shared" si="80"/>
        <v>0</v>
      </c>
      <c r="F172" s="170">
        <v>0</v>
      </c>
      <c r="G172" s="170">
        <v>0</v>
      </c>
      <c r="H172" s="170"/>
      <c r="I172" s="170">
        <f t="shared" si="81"/>
        <v>0</v>
      </c>
      <c r="J172" s="170">
        <v>0</v>
      </c>
      <c r="K172" s="170">
        <v>0</v>
      </c>
      <c r="L172" s="170"/>
      <c r="M172" s="170">
        <f t="shared" si="82"/>
        <v>0</v>
      </c>
      <c r="N172" s="170">
        <v>0</v>
      </c>
      <c r="O172" s="170">
        <v>0</v>
      </c>
      <c r="P172" s="170"/>
      <c r="Q172" s="170">
        <f t="shared" si="83"/>
        <v>0</v>
      </c>
      <c r="R172" s="170">
        <v>0</v>
      </c>
      <c r="S172" s="170">
        <v>0</v>
      </c>
      <c r="T172" s="170"/>
      <c r="U172" s="170">
        <f t="shared" si="84"/>
        <v>0</v>
      </c>
      <c r="V172" s="170">
        <v>0</v>
      </c>
      <c r="W172" s="170">
        <v>0</v>
      </c>
      <c r="X172" s="170"/>
      <c r="Y172" s="170">
        <f t="shared" si="85"/>
        <v>0</v>
      </c>
      <c r="Z172" s="170">
        <v>0</v>
      </c>
      <c r="AA172" s="170">
        <v>0</v>
      </c>
      <c r="AB172" s="170"/>
      <c r="AC172" s="170">
        <f t="shared" si="86"/>
        <v>0</v>
      </c>
      <c r="AD172" s="170">
        <v>0</v>
      </c>
      <c r="AE172" s="170">
        <v>0</v>
      </c>
      <c r="AF172" s="170"/>
      <c r="AG172" s="170">
        <f t="shared" si="87"/>
        <v>0</v>
      </c>
      <c r="AH172" s="170">
        <v>0</v>
      </c>
      <c r="AI172" s="170">
        <v>0</v>
      </c>
      <c r="AJ172" s="170"/>
      <c r="AK172" s="170">
        <f t="shared" si="88"/>
        <v>0</v>
      </c>
      <c r="AL172" s="170">
        <v>0</v>
      </c>
      <c r="AM172" s="170">
        <v>0</v>
      </c>
      <c r="AN172" s="170"/>
      <c r="AO172" s="170">
        <f t="shared" si="89"/>
        <v>0</v>
      </c>
      <c r="AP172" s="170">
        <v>0</v>
      </c>
      <c r="AQ172" s="170">
        <v>0</v>
      </c>
      <c r="AR172" s="170"/>
      <c r="AS172" s="277" t="s">
        <v>791</v>
      </c>
      <c r="AT172" s="277" t="s">
        <v>791</v>
      </c>
      <c r="AU172" s="277" t="s">
        <v>791</v>
      </c>
      <c r="AV172" s="277" t="s">
        <v>791</v>
      </c>
      <c r="AW172" s="277" t="s">
        <v>791</v>
      </c>
      <c r="AX172" s="277" t="s">
        <v>791</v>
      </c>
      <c r="AY172" s="277" t="s">
        <v>791</v>
      </c>
    </row>
    <row r="173" spans="2:51" ht="15" customHeight="1">
      <c r="B173" s="174" t="s">
        <v>739</v>
      </c>
      <c r="C173" s="174" t="s">
        <v>786</v>
      </c>
      <c r="D173" s="174"/>
      <c r="E173" s="170">
        <f t="shared" si="80"/>
        <v>0</v>
      </c>
      <c r="F173" s="170">
        <v>0</v>
      </c>
      <c r="G173" s="170">
        <v>0</v>
      </c>
      <c r="H173" s="170"/>
      <c r="I173" s="170">
        <f t="shared" si="81"/>
        <v>2</v>
      </c>
      <c r="J173" s="170">
        <v>0</v>
      </c>
      <c r="K173" s="170">
        <v>2</v>
      </c>
      <c r="L173" s="170"/>
      <c r="M173" s="170">
        <f t="shared" si="82"/>
        <v>0</v>
      </c>
      <c r="N173" s="170">
        <v>0</v>
      </c>
      <c r="O173" s="170">
        <v>0</v>
      </c>
      <c r="P173" s="170"/>
      <c r="Q173" s="170">
        <f t="shared" si="83"/>
        <v>0</v>
      </c>
      <c r="R173" s="170">
        <v>0</v>
      </c>
      <c r="S173" s="170">
        <v>0</v>
      </c>
      <c r="T173" s="170"/>
      <c r="U173" s="170">
        <f t="shared" si="84"/>
        <v>0</v>
      </c>
      <c r="V173" s="170">
        <v>0</v>
      </c>
      <c r="W173" s="170">
        <v>0</v>
      </c>
      <c r="X173" s="170"/>
      <c r="Y173" s="170">
        <f t="shared" si="85"/>
        <v>0</v>
      </c>
      <c r="Z173" s="170">
        <v>0</v>
      </c>
      <c r="AA173" s="170">
        <v>0</v>
      </c>
      <c r="AB173" s="170"/>
      <c r="AC173" s="170">
        <f t="shared" si="86"/>
        <v>0</v>
      </c>
      <c r="AD173" s="170">
        <v>0</v>
      </c>
      <c r="AE173" s="170">
        <v>0</v>
      </c>
      <c r="AF173" s="170"/>
      <c r="AG173" s="170">
        <f t="shared" si="87"/>
        <v>0</v>
      </c>
      <c r="AH173" s="170">
        <v>0</v>
      </c>
      <c r="AI173" s="170">
        <v>0</v>
      </c>
      <c r="AJ173" s="170"/>
      <c r="AK173" s="170">
        <f t="shared" si="88"/>
        <v>0</v>
      </c>
      <c r="AL173" s="170">
        <v>0</v>
      </c>
      <c r="AM173" s="170">
        <v>0</v>
      </c>
      <c r="AN173" s="170"/>
      <c r="AO173" s="170">
        <f t="shared" si="89"/>
        <v>0</v>
      </c>
      <c r="AP173" s="170">
        <v>0</v>
      </c>
      <c r="AQ173" s="170">
        <v>0</v>
      </c>
      <c r="AR173" s="170"/>
      <c r="AS173" s="170">
        <v>0</v>
      </c>
      <c r="AT173" s="170">
        <v>0</v>
      </c>
      <c r="AU173" s="170">
        <v>0</v>
      </c>
      <c r="AV173" s="170">
        <v>0</v>
      </c>
      <c r="AW173" s="170">
        <v>0</v>
      </c>
      <c r="AX173" s="170">
        <v>0</v>
      </c>
      <c r="AY173" s="170">
        <v>0</v>
      </c>
    </row>
    <row r="174" spans="2:51" ht="15" customHeight="1">
      <c r="B174" s="173" t="s">
        <v>162</v>
      </c>
      <c r="C174" s="173" t="s">
        <v>716</v>
      </c>
      <c r="D174" s="173"/>
      <c r="E174" s="170">
        <f t="shared" si="80"/>
        <v>32039</v>
      </c>
      <c r="F174" s="170">
        <v>27213</v>
      </c>
      <c r="G174" s="170">
        <v>4826</v>
      </c>
      <c r="H174" s="170"/>
      <c r="I174" s="170">
        <f t="shared" si="81"/>
        <v>45144</v>
      </c>
      <c r="J174" s="170">
        <v>42038</v>
      </c>
      <c r="K174" s="170">
        <v>3106</v>
      </c>
      <c r="L174" s="170"/>
      <c r="M174" s="170">
        <f t="shared" si="82"/>
        <v>31743</v>
      </c>
      <c r="N174" s="170">
        <v>31647</v>
      </c>
      <c r="O174" s="170">
        <v>96</v>
      </c>
      <c r="P174" s="170"/>
      <c r="Q174" s="170">
        <f t="shared" si="83"/>
        <v>48702</v>
      </c>
      <c r="R174" s="170">
        <v>47352</v>
      </c>
      <c r="S174" s="170">
        <v>1350</v>
      </c>
      <c r="T174" s="170"/>
      <c r="U174" s="170">
        <f t="shared" si="84"/>
        <v>52929</v>
      </c>
      <c r="V174" s="170">
        <v>51748</v>
      </c>
      <c r="W174" s="170">
        <v>1181</v>
      </c>
      <c r="X174" s="170"/>
      <c r="Y174" s="170">
        <f t="shared" si="85"/>
        <v>51847</v>
      </c>
      <c r="Z174" s="170">
        <v>50836</v>
      </c>
      <c r="AA174" s="170">
        <v>1011</v>
      </c>
      <c r="AB174" s="170"/>
      <c r="AC174" s="170">
        <f t="shared" si="86"/>
        <v>55095</v>
      </c>
      <c r="AD174" s="170">
        <v>54216</v>
      </c>
      <c r="AE174" s="170">
        <v>879</v>
      </c>
      <c r="AF174" s="170"/>
      <c r="AG174" s="170">
        <f t="shared" si="87"/>
        <v>61403</v>
      </c>
      <c r="AH174" s="170">
        <v>60482</v>
      </c>
      <c r="AI174" s="170">
        <v>921</v>
      </c>
      <c r="AJ174" s="170"/>
      <c r="AK174" s="170">
        <f t="shared" si="88"/>
        <v>27041</v>
      </c>
      <c r="AL174" s="170">
        <v>26574</v>
      </c>
      <c r="AM174" s="170">
        <v>467</v>
      </c>
      <c r="AN174" s="170"/>
      <c r="AO174" s="170">
        <f t="shared" si="89"/>
        <v>14492</v>
      </c>
      <c r="AP174" s="170">
        <v>13786</v>
      </c>
      <c r="AQ174" s="170">
        <v>706</v>
      </c>
      <c r="AR174" s="170"/>
      <c r="AS174" s="170">
        <v>36136</v>
      </c>
      <c r="AT174" s="170">
        <v>35569</v>
      </c>
      <c r="AU174" s="170">
        <v>567</v>
      </c>
      <c r="AV174" s="170"/>
      <c r="AW174" s="170">
        <v>60991</v>
      </c>
      <c r="AX174" s="170">
        <v>60474</v>
      </c>
      <c r="AY174" s="170">
        <v>517</v>
      </c>
    </row>
    <row r="175" spans="2:51" ht="15" customHeight="1">
      <c r="B175" s="173" t="s">
        <v>163</v>
      </c>
      <c r="C175" s="173" t="s">
        <v>717</v>
      </c>
      <c r="D175" s="173"/>
      <c r="E175" s="170">
        <f t="shared" si="80"/>
        <v>106820</v>
      </c>
      <c r="F175" s="170">
        <v>99051</v>
      </c>
      <c r="G175" s="170">
        <v>7769</v>
      </c>
      <c r="H175" s="170"/>
      <c r="I175" s="170">
        <f t="shared" si="81"/>
        <v>128204</v>
      </c>
      <c r="J175" s="170">
        <v>121843</v>
      </c>
      <c r="K175" s="170">
        <v>6361</v>
      </c>
      <c r="L175" s="170"/>
      <c r="M175" s="170">
        <f t="shared" si="82"/>
        <v>176946</v>
      </c>
      <c r="N175" s="170">
        <v>175644</v>
      </c>
      <c r="O175" s="170">
        <v>1302</v>
      </c>
      <c r="P175" s="170"/>
      <c r="Q175" s="170">
        <f t="shared" si="83"/>
        <v>164053</v>
      </c>
      <c r="R175" s="170">
        <v>159896</v>
      </c>
      <c r="S175" s="170">
        <v>4157</v>
      </c>
      <c r="T175" s="170"/>
      <c r="U175" s="170">
        <f t="shared" si="84"/>
        <v>193720</v>
      </c>
      <c r="V175" s="170">
        <v>190026</v>
      </c>
      <c r="W175" s="170">
        <v>3694</v>
      </c>
      <c r="X175" s="170"/>
      <c r="Y175" s="170">
        <f t="shared" si="85"/>
        <v>207825</v>
      </c>
      <c r="Z175" s="170">
        <v>204136</v>
      </c>
      <c r="AA175" s="170">
        <v>3689</v>
      </c>
      <c r="AB175" s="170"/>
      <c r="AC175" s="170">
        <f t="shared" si="86"/>
        <v>145641</v>
      </c>
      <c r="AD175" s="170">
        <v>141569</v>
      </c>
      <c r="AE175" s="170">
        <v>4072</v>
      </c>
      <c r="AF175" s="170"/>
      <c r="AG175" s="170">
        <f t="shared" si="87"/>
        <v>184523</v>
      </c>
      <c r="AH175" s="170">
        <v>179905</v>
      </c>
      <c r="AI175" s="170">
        <v>4618</v>
      </c>
      <c r="AJ175" s="170"/>
      <c r="AK175" s="170">
        <f t="shared" si="88"/>
        <v>87118</v>
      </c>
      <c r="AL175" s="170">
        <v>85290</v>
      </c>
      <c r="AM175" s="170">
        <v>1828</v>
      </c>
      <c r="AN175" s="170"/>
      <c r="AO175" s="170">
        <f t="shared" si="89"/>
        <v>16879</v>
      </c>
      <c r="AP175" s="170">
        <v>15725</v>
      </c>
      <c r="AQ175" s="170">
        <v>1154</v>
      </c>
      <c r="AR175" s="170"/>
      <c r="AS175" s="170">
        <v>47424</v>
      </c>
      <c r="AT175" s="170">
        <v>42770</v>
      </c>
      <c r="AU175" s="170">
        <v>4654</v>
      </c>
      <c r="AV175" s="170"/>
      <c r="AW175" s="170">
        <v>73475</v>
      </c>
      <c r="AX175" s="170">
        <v>67777</v>
      </c>
      <c r="AY175" s="170">
        <v>5698</v>
      </c>
    </row>
    <row r="176" spans="2:51" ht="15" customHeight="1">
      <c r="B176" s="174" t="s">
        <v>532</v>
      </c>
      <c r="C176" s="174" t="s">
        <v>776</v>
      </c>
      <c r="D176" s="174"/>
      <c r="E176" s="170">
        <f t="shared" si="80"/>
        <v>0</v>
      </c>
      <c r="F176" s="170">
        <v>0</v>
      </c>
      <c r="G176" s="170">
        <v>0</v>
      </c>
      <c r="H176" s="170"/>
      <c r="I176" s="170">
        <f t="shared" si="81"/>
        <v>0</v>
      </c>
      <c r="J176" s="170">
        <v>0</v>
      </c>
      <c r="K176" s="170">
        <v>0</v>
      </c>
      <c r="L176" s="170"/>
      <c r="M176" s="170">
        <f t="shared" si="82"/>
        <v>0</v>
      </c>
      <c r="N176" s="170">
        <v>0</v>
      </c>
      <c r="O176" s="170">
        <v>0</v>
      </c>
      <c r="P176" s="170"/>
      <c r="Q176" s="170">
        <f t="shared" si="83"/>
        <v>0</v>
      </c>
      <c r="R176" s="170">
        <v>0</v>
      </c>
      <c r="S176" s="170">
        <v>0</v>
      </c>
      <c r="T176" s="170"/>
      <c r="U176" s="170">
        <f t="shared" si="84"/>
        <v>0</v>
      </c>
      <c r="V176" s="170">
        <v>0</v>
      </c>
      <c r="W176" s="170">
        <v>0</v>
      </c>
      <c r="X176" s="170"/>
      <c r="Y176" s="170">
        <f t="shared" si="85"/>
        <v>0</v>
      </c>
      <c r="Z176" s="170">
        <v>0</v>
      </c>
      <c r="AA176" s="170">
        <v>0</v>
      </c>
      <c r="AB176" s="170"/>
      <c r="AC176" s="170">
        <f t="shared" si="86"/>
        <v>0</v>
      </c>
      <c r="AD176" s="170">
        <v>0</v>
      </c>
      <c r="AE176" s="170">
        <v>0</v>
      </c>
      <c r="AF176" s="170"/>
      <c r="AG176" s="170">
        <f t="shared" si="87"/>
        <v>0</v>
      </c>
      <c r="AH176" s="170">
        <v>0</v>
      </c>
      <c r="AI176" s="170">
        <v>0</v>
      </c>
      <c r="AJ176" s="170"/>
      <c r="AK176" s="170">
        <f t="shared" si="88"/>
        <v>0</v>
      </c>
      <c r="AL176" s="170">
        <v>0</v>
      </c>
      <c r="AM176" s="170">
        <v>0</v>
      </c>
      <c r="AN176" s="170"/>
      <c r="AO176" s="170">
        <f t="shared" si="89"/>
        <v>0</v>
      </c>
      <c r="AP176" s="170">
        <v>0</v>
      </c>
      <c r="AQ176" s="170">
        <v>0</v>
      </c>
      <c r="AR176" s="170"/>
      <c r="AS176" s="212">
        <v>0</v>
      </c>
      <c r="AT176" s="170">
        <v>0</v>
      </c>
      <c r="AU176" s="170">
        <v>0</v>
      </c>
      <c r="AV176" s="170">
        <v>0</v>
      </c>
      <c r="AW176" s="170">
        <v>0</v>
      </c>
      <c r="AX176" s="170">
        <v>0</v>
      </c>
      <c r="AY176" s="170">
        <v>0</v>
      </c>
    </row>
    <row r="177" spans="2:51" ht="15" customHeight="1">
      <c r="B177" s="173" t="s">
        <v>164</v>
      </c>
      <c r="C177" s="173" t="s">
        <v>768</v>
      </c>
      <c r="D177" s="173"/>
      <c r="E177" s="170">
        <f t="shared" si="80"/>
        <v>25</v>
      </c>
      <c r="F177" s="170">
        <v>25</v>
      </c>
      <c r="G177" s="170">
        <v>0</v>
      </c>
      <c r="H177" s="170"/>
      <c r="I177" s="170">
        <f t="shared" si="81"/>
        <v>23</v>
      </c>
      <c r="J177" s="170">
        <v>23</v>
      </c>
      <c r="K177" s="170">
        <v>0</v>
      </c>
      <c r="L177" s="170"/>
      <c r="M177" s="170">
        <f t="shared" si="82"/>
        <v>4116</v>
      </c>
      <c r="N177" s="170">
        <v>11</v>
      </c>
      <c r="O177" s="170">
        <v>4105</v>
      </c>
      <c r="P177" s="170"/>
      <c r="Q177" s="170">
        <f t="shared" si="83"/>
        <v>25</v>
      </c>
      <c r="R177" s="170">
        <v>25</v>
      </c>
      <c r="S177" s="170">
        <v>0</v>
      </c>
      <c r="T177" s="170"/>
      <c r="U177" s="170">
        <f t="shared" si="84"/>
        <v>23</v>
      </c>
      <c r="V177" s="170">
        <v>23</v>
      </c>
      <c r="W177" s="170">
        <v>0</v>
      </c>
      <c r="X177" s="170"/>
      <c r="Y177" s="170">
        <f t="shared" si="85"/>
        <v>27</v>
      </c>
      <c r="Z177" s="170">
        <v>27</v>
      </c>
      <c r="AA177" s="170">
        <v>0</v>
      </c>
      <c r="AB177" s="170"/>
      <c r="AC177" s="170">
        <f t="shared" si="86"/>
        <v>18</v>
      </c>
      <c r="AD177" s="170">
        <v>18</v>
      </c>
      <c r="AE177" s="170">
        <v>0</v>
      </c>
      <c r="AF177" s="170"/>
      <c r="AG177" s="170">
        <f t="shared" si="87"/>
        <v>16</v>
      </c>
      <c r="AH177" s="170">
        <v>16</v>
      </c>
      <c r="AI177" s="170">
        <v>0</v>
      </c>
      <c r="AJ177" s="170"/>
      <c r="AK177" s="170">
        <f t="shared" si="88"/>
        <v>13</v>
      </c>
      <c r="AL177" s="170">
        <v>13</v>
      </c>
      <c r="AM177" s="170">
        <v>0</v>
      </c>
      <c r="AN177" s="170"/>
      <c r="AO177" s="170">
        <f t="shared" si="89"/>
        <v>11</v>
      </c>
      <c r="AP177" s="170">
        <v>11</v>
      </c>
      <c r="AQ177" s="170">
        <v>0</v>
      </c>
      <c r="AR177" s="170"/>
      <c r="AS177" s="170">
        <v>20</v>
      </c>
      <c r="AT177" s="170">
        <v>20</v>
      </c>
      <c r="AU177" s="170">
        <v>0</v>
      </c>
      <c r="AV177" s="170"/>
      <c r="AW177" s="170">
        <v>36</v>
      </c>
      <c r="AX177" s="170">
        <v>35</v>
      </c>
      <c r="AY177" s="170">
        <v>1</v>
      </c>
    </row>
    <row r="178" spans="2:51" ht="15" customHeight="1">
      <c r="B178" s="174" t="s">
        <v>784</v>
      </c>
      <c r="C178" s="174" t="s">
        <v>785</v>
      </c>
      <c r="D178" s="174"/>
      <c r="E178" s="170">
        <f t="shared" si="80"/>
        <v>0</v>
      </c>
      <c r="F178" s="170">
        <v>0</v>
      </c>
      <c r="G178" s="170">
        <v>0</v>
      </c>
      <c r="H178" s="170"/>
      <c r="I178" s="170">
        <f t="shared" si="81"/>
        <v>0</v>
      </c>
      <c r="J178" s="170">
        <v>0</v>
      </c>
      <c r="K178" s="170">
        <v>0</v>
      </c>
      <c r="L178" s="170"/>
      <c r="M178" s="170">
        <f t="shared" si="82"/>
        <v>0</v>
      </c>
      <c r="N178" s="170">
        <v>0</v>
      </c>
      <c r="O178" s="170">
        <v>0</v>
      </c>
      <c r="P178" s="170"/>
      <c r="Q178" s="170">
        <f t="shared" si="83"/>
        <v>1</v>
      </c>
      <c r="R178" s="170">
        <v>0</v>
      </c>
      <c r="S178" s="170">
        <v>1</v>
      </c>
      <c r="T178" s="170"/>
      <c r="U178" s="170">
        <f t="shared" si="84"/>
        <v>3</v>
      </c>
      <c r="V178" s="170">
        <v>0</v>
      </c>
      <c r="W178" s="170">
        <v>3</v>
      </c>
      <c r="X178" s="170"/>
      <c r="Y178" s="170">
        <f t="shared" si="85"/>
        <v>3</v>
      </c>
      <c r="Z178" s="170">
        <v>0</v>
      </c>
      <c r="AA178" s="170">
        <v>3</v>
      </c>
      <c r="AB178" s="170"/>
      <c r="AC178" s="170">
        <f t="shared" si="86"/>
        <v>3</v>
      </c>
      <c r="AD178" s="170">
        <v>0</v>
      </c>
      <c r="AE178" s="170">
        <v>3</v>
      </c>
      <c r="AF178" s="170"/>
      <c r="AG178" s="170">
        <f t="shared" si="87"/>
        <v>3</v>
      </c>
      <c r="AH178" s="170">
        <v>0</v>
      </c>
      <c r="AI178" s="170">
        <v>3</v>
      </c>
      <c r="AJ178" s="170"/>
      <c r="AK178" s="170">
        <f t="shared" si="88"/>
        <v>6</v>
      </c>
      <c r="AL178" s="170">
        <v>0</v>
      </c>
      <c r="AM178" s="170">
        <v>6</v>
      </c>
      <c r="AN178" s="170"/>
      <c r="AO178" s="170">
        <f t="shared" si="89"/>
        <v>11</v>
      </c>
      <c r="AP178" s="170">
        <v>0</v>
      </c>
      <c r="AQ178" s="170">
        <v>11</v>
      </c>
      <c r="AR178" s="170"/>
      <c r="AS178" s="170">
        <v>7</v>
      </c>
      <c r="AT178" s="170">
        <v>0</v>
      </c>
      <c r="AU178" s="170">
        <v>7</v>
      </c>
      <c r="AV178" s="170"/>
      <c r="AW178" s="170">
        <v>8</v>
      </c>
      <c r="AX178" s="170">
        <v>0</v>
      </c>
      <c r="AY178" s="170">
        <v>8</v>
      </c>
    </row>
    <row r="179" spans="2:51" ht="15" customHeight="1">
      <c r="B179" s="174" t="s">
        <v>790</v>
      </c>
      <c r="C179" s="174" t="s">
        <v>769</v>
      </c>
      <c r="D179" s="174"/>
      <c r="E179" s="170">
        <f t="shared" si="80"/>
        <v>0</v>
      </c>
      <c r="F179" s="170">
        <v>0</v>
      </c>
      <c r="G179" s="170">
        <v>0</v>
      </c>
      <c r="H179" s="170"/>
      <c r="I179" s="170">
        <f t="shared" si="81"/>
        <v>0</v>
      </c>
      <c r="J179" s="170">
        <v>0</v>
      </c>
      <c r="K179" s="170">
        <v>0</v>
      </c>
      <c r="L179" s="170"/>
      <c r="M179" s="170">
        <f t="shared" si="82"/>
        <v>0</v>
      </c>
      <c r="N179" s="170">
        <v>0</v>
      </c>
      <c r="O179" s="170">
        <v>0</v>
      </c>
      <c r="P179" s="170"/>
      <c r="Q179" s="170">
        <f t="shared" si="83"/>
        <v>25</v>
      </c>
      <c r="R179" s="170">
        <v>0</v>
      </c>
      <c r="S179" s="170">
        <v>25</v>
      </c>
      <c r="T179" s="170"/>
      <c r="U179" s="170">
        <f t="shared" si="84"/>
        <v>25</v>
      </c>
      <c r="V179" s="170">
        <v>0</v>
      </c>
      <c r="W179" s="170">
        <v>25</v>
      </c>
      <c r="X179" s="170"/>
      <c r="Y179" s="170">
        <f t="shared" si="85"/>
        <v>8</v>
      </c>
      <c r="Z179" s="170">
        <v>0</v>
      </c>
      <c r="AA179" s="170">
        <v>8</v>
      </c>
      <c r="AB179" s="170"/>
      <c r="AC179" s="170">
        <f t="shared" si="86"/>
        <v>23</v>
      </c>
      <c r="AD179" s="170">
        <v>0</v>
      </c>
      <c r="AE179" s="170">
        <v>23</v>
      </c>
      <c r="AF179" s="170"/>
      <c r="AG179" s="170">
        <f t="shared" si="87"/>
        <v>13</v>
      </c>
      <c r="AH179" s="170">
        <v>0</v>
      </c>
      <c r="AI179" s="170">
        <v>13</v>
      </c>
      <c r="AJ179" s="170"/>
      <c r="AK179" s="170">
        <f t="shared" si="88"/>
        <v>6</v>
      </c>
      <c r="AL179" s="170">
        <v>0</v>
      </c>
      <c r="AM179" s="170">
        <v>6</v>
      </c>
      <c r="AN179" s="170"/>
      <c r="AO179" s="170">
        <f t="shared" si="89"/>
        <v>9</v>
      </c>
      <c r="AP179" s="170">
        <v>0</v>
      </c>
      <c r="AQ179" s="170">
        <v>9</v>
      </c>
      <c r="AR179" s="170"/>
      <c r="AS179" s="170">
        <v>19</v>
      </c>
      <c r="AT179" s="170">
        <v>0</v>
      </c>
      <c r="AU179" s="170">
        <v>19</v>
      </c>
      <c r="AV179" s="170"/>
      <c r="AW179" s="170">
        <v>12</v>
      </c>
      <c r="AX179" s="170">
        <v>0</v>
      </c>
      <c r="AY179" s="170">
        <v>12</v>
      </c>
    </row>
    <row r="180" spans="2:51" ht="15" customHeight="1">
      <c r="B180" s="174" t="s">
        <v>740</v>
      </c>
      <c r="C180" s="174" t="s">
        <v>702</v>
      </c>
      <c r="D180" s="174"/>
      <c r="E180" s="170">
        <f t="shared" si="80"/>
        <v>0</v>
      </c>
      <c r="F180" s="170">
        <v>0</v>
      </c>
      <c r="G180" s="170">
        <v>0</v>
      </c>
      <c r="H180" s="170"/>
      <c r="I180" s="170">
        <f t="shared" si="81"/>
        <v>0</v>
      </c>
      <c r="J180" s="170">
        <v>0</v>
      </c>
      <c r="K180" s="170">
        <v>0</v>
      </c>
      <c r="L180" s="170"/>
      <c r="M180" s="170">
        <f t="shared" si="82"/>
        <v>0</v>
      </c>
      <c r="N180" s="170">
        <v>0</v>
      </c>
      <c r="O180" s="170">
        <v>0</v>
      </c>
      <c r="P180" s="170"/>
      <c r="Q180" s="170">
        <f t="shared" si="83"/>
        <v>0</v>
      </c>
      <c r="R180" s="170">
        <v>0</v>
      </c>
      <c r="S180" s="170">
        <v>0</v>
      </c>
      <c r="T180" s="170"/>
      <c r="U180" s="170">
        <f t="shared" si="84"/>
        <v>0</v>
      </c>
      <c r="V180" s="170">
        <v>0</v>
      </c>
      <c r="W180" s="170">
        <v>0</v>
      </c>
      <c r="X180" s="170"/>
      <c r="Y180" s="170">
        <f t="shared" si="85"/>
        <v>0</v>
      </c>
      <c r="Z180" s="170">
        <v>0</v>
      </c>
      <c r="AA180" s="170">
        <v>0</v>
      </c>
      <c r="AB180" s="170"/>
      <c r="AC180" s="170">
        <f t="shared" si="86"/>
        <v>0</v>
      </c>
      <c r="AD180" s="170">
        <v>0</v>
      </c>
      <c r="AE180" s="170">
        <v>0</v>
      </c>
      <c r="AF180" s="170"/>
      <c r="AG180" s="170">
        <f t="shared" si="87"/>
        <v>0</v>
      </c>
      <c r="AH180" s="170">
        <v>0</v>
      </c>
      <c r="AI180" s="170">
        <v>0</v>
      </c>
      <c r="AJ180" s="170"/>
      <c r="AK180" s="170">
        <f t="shared" si="88"/>
        <v>1</v>
      </c>
      <c r="AL180" s="170">
        <v>0</v>
      </c>
      <c r="AM180" s="170">
        <v>1</v>
      </c>
      <c r="AN180" s="170"/>
      <c r="AO180" s="170">
        <f t="shared" si="89"/>
        <v>0</v>
      </c>
      <c r="AP180" s="170">
        <v>0</v>
      </c>
      <c r="AQ180" s="170">
        <v>0</v>
      </c>
      <c r="AR180" s="170"/>
      <c r="AS180" s="170">
        <v>0</v>
      </c>
      <c r="AT180" s="170">
        <v>0</v>
      </c>
      <c r="AU180" s="170">
        <v>0</v>
      </c>
      <c r="AV180" s="170">
        <v>0</v>
      </c>
      <c r="AW180" s="170">
        <v>0</v>
      </c>
      <c r="AX180" s="170">
        <v>0</v>
      </c>
      <c r="AY180" s="170">
        <v>0</v>
      </c>
    </row>
    <row r="181" spans="2:51" ht="15" customHeight="1">
      <c r="B181" s="174" t="s">
        <v>741</v>
      </c>
      <c r="C181" s="174" t="s">
        <v>748</v>
      </c>
      <c r="D181" s="174"/>
      <c r="E181" s="170">
        <f t="shared" si="80"/>
        <v>0</v>
      </c>
      <c r="F181" s="170">
        <v>0</v>
      </c>
      <c r="G181" s="170">
        <v>0</v>
      </c>
      <c r="H181" s="170"/>
      <c r="I181" s="170">
        <f t="shared" si="81"/>
        <v>0</v>
      </c>
      <c r="J181" s="170">
        <v>0</v>
      </c>
      <c r="K181" s="170">
        <v>0</v>
      </c>
      <c r="L181" s="170"/>
      <c r="M181" s="170">
        <f t="shared" si="82"/>
        <v>0</v>
      </c>
      <c r="N181" s="170">
        <v>0</v>
      </c>
      <c r="O181" s="170">
        <v>0</v>
      </c>
      <c r="P181" s="170"/>
      <c r="Q181" s="170">
        <f t="shared" si="83"/>
        <v>0</v>
      </c>
      <c r="R181" s="170">
        <v>0</v>
      </c>
      <c r="S181" s="170">
        <v>0</v>
      </c>
      <c r="T181" s="170"/>
      <c r="U181" s="170">
        <f t="shared" si="84"/>
        <v>0</v>
      </c>
      <c r="V181" s="170">
        <v>0</v>
      </c>
      <c r="W181" s="170">
        <v>0</v>
      </c>
      <c r="X181" s="170"/>
      <c r="Y181" s="170">
        <f t="shared" si="85"/>
        <v>0</v>
      </c>
      <c r="Z181" s="170">
        <v>0</v>
      </c>
      <c r="AA181" s="170">
        <v>0</v>
      </c>
      <c r="AB181" s="170"/>
      <c r="AC181" s="170">
        <f t="shared" si="86"/>
        <v>0</v>
      </c>
      <c r="AD181" s="170">
        <v>0</v>
      </c>
      <c r="AE181" s="170">
        <v>0</v>
      </c>
      <c r="AF181" s="170"/>
      <c r="AG181" s="170">
        <f t="shared" si="87"/>
        <v>0</v>
      </c>
      <c r="AH181" s="170">
        <v>0</v>
      </c>
      <c r="AI181" s="170">
        <v>0</v>
      </c>
      <c r="AJ181" s="170"/>
      <c r="AK181" s="170">
        <f t="shared" si="88"/>
        <v>1</v>
      </c>
      <c r="AL181" s="170">
        <v>0</v>
      </c>
      <c r="AM181" s="170">
        <v>1</v>
      </c>
      <c r="AN181" s="170"/>
      <c r="AO181" s="170">
        <f t="shared" si="89"/>
        <v>0</v>
      </c>
      <c r="AP181" s="170">
        <v>0</v>
      </c>
      <c r="AQ181" s="170">
        <v>0</v>
      </c>
      <c r="AR181" s="170"/>
      <c r="AS181" s="170">
        <v>0</v>
      </c>
      <c r="AT181" s="170">
        <v>0</v>
      </c>
      <c r="AU181" s="170">
        <v>0</v>
      </c>
      <c r="AV181" s="170"/>
      <c r="AW181" s="170">
        <v>0</v>
      </c>
      <c r="AX181" s="170">
        <v>0</v>
      </c>
      <c r="AY181" s="170">
        <v>0</v>
      </c>
    </row>
    <row r="182" spans="2:51" ht="15" customHeight="1">
      <c r="B182" s="173" t="s">
        <v>165</v>
      </c>
      <c r="C182" s="173" t="s">
        <v>765</v>
      </c>
      <c r="D182" s="173"/>
      <c r="E182" s="170">
        <f t="shared" si="80"/>
        <v>0</v>
      </c>
      <c r="F182" s="170">
        <v>0</v>
      </c>
      <c r="G182" s="170">
        <v>0</v>
      </c>
      <c r="H182" s="170"/>
      <c r="I182" s="170">
        <f t="shared" si="81"/>
        <v>0</v>
      </c>
      <c r="J182" s="170">
        <v>0</v>
      </c>
      <c r="K182" s="170">
        <v>0</v>
      </c>
      <c r="L182" s="170"/>
      <c r="M182" s="170">
        <f t="shared" si="82"/>
        <v>16070</v>
      </c>
      <c r="N182" s="170">
        <v>16070</v>
      </c>
      <c r="O182" s="170">
        <v>0</v>
      </c>
      <c r="P182" s="170"/>
      <c r="Q182" s="170">
        <f t="shared" si="83"/>
        <v>19937</v>
      </c>
      <c r="R182" s="170">
        <v>19411</v>
      </c>
      <c r="S182" s="170">
        <v>526</v>
      </c>
      <c r="T182" s="170"/>
      <c r="U182" s="170">
        <f t="shared" si="84"/>
        <v>23600</v>
      </c>
      <c r="V182" s="170">
        <v>23077</v>
      </c>
      <c r="W182" s="170">
        <v>523</v>
      </c>
      <c r="X182" s="170"/>
      <c r="Y182" s="170">
        <f t="shared" si="85"/>
        <v>22007</v>
      </c>
      <c r="Z182" s="170">
        <v>21424</v>
      </c>
      <c r="AA182" s="170">
        <v>583</v>
      </c>
      <c r="AB182" s="170"/>
      <c r="AC182" s="170">
        <f t="shared" si="86"/>
        <v>19225</v>
      </c>
      <c r="AD182" s="170">
        <v>18730</v>
      </c>
      <c r="AE182" s="170">
        <v>495</v>
      </c>
      <c r="AF182" s="170"/>
      <c r="AG182" s="170">
        <f t="shared" si="87"/>
        <v>18021</v>
      </c>
      <c r="AH182" s="170">
        <v>17520</v>
      </c>
      <c r="AI182" s="170">
        <v>501</v>
      </c>
      <c r="AJ182" s="170"/>
      <c r="AK182" s="170">
        <f t="shared" si="88"/>
        <v>8221</v>
      </c>
      <c r="AL182" s="170">
        <v>7944</v>
      </c>
      <c r="AM182" s="170">
        <v>277</v>
      </c>
      <c r="AN182" s="170"/>
      <c r="AO182" s="170">
        <f t="shared" si="89"/>
        <v>7748</v>
      </c>
      <c r="AP182" s="170">
        <v>7420</v>
      </c>
      <c r="AQ182" s="170">
        <v>328</v>
      </c>
      <c r="AR182" s="170"/>
      <c r="AS182" s="170">
        <v>15930</v>
      </c>
      <c r="AT182" s="170">
        <v>15508</v>
      </c>
      <c r="AU182" s="170">
        <v>422</v>
      </c>
      <c r="AV182" s="170"/>
      <c r="AW182" s="170">
        <v>21973</v>
      </c>
      <c r="AX182" s="170">
        <v>21565</v>
      </c>
      <c r="AY182" s="170">
        <v>408</v>
      </c>
    </row>
    <row r="183" spans="2:51" ht="15" customHeight="1">
      <c r="B183" s="173" t="s">
        <v>787</v>
      </c>
      <c r="C183" s="173" t="s">
        <v>883</v>
      </c>
      <c r="D183" s="173"/>
      <c r="E183" s="170">
        <f t="shared" si="80"/>
        <v>14858</v>
      </c>
      <c r="F183" s="170">
        <v>14167</v>
      </c>
      <c r="G183" s="170">
        <v>691</v>
      </c>
      <c r="H183" s="170"/>
      <c r="I183" s="170">
        <f t="shared" si="81"/>
        <v>19238</v>
      </c>
      <c r="J183" s="170">
        <v>18174</v>
      </c>
      <c r="K183" s="170">
        <v>1064</v>
      </c>
      <c r="L183" s="170"/>
      <c r="M183" s="170">
        <f t="shared" si="82"/>
        <v>1484</v>
      </c>
      <c r="N183" s="170">
        <v>1021</v>
      </c>
      <c r="O183" s="170">
        <v>463</v>
      </c>
      <c r="P183" s="170"/>
      <c r="Q183" s="170">
        <f t="shared" si="83"/>
        <v>0</v>
      </c>
      <c r="R183" s="170">
        <v>0</v>
      </c>
      <c r="S183" s="170">
        <v>0</v>
      </c>
      <c r="T183" s="170"/>
      <c r="U183" s="170">
        <f t="shared" si="84"/>
        <v>0</v>
      </c>
      <c r="V183" s="170">
        <v>0</v>
      </c>
      <c r="W183" s="170">
        <v>0</v>
      </c>
      <c r="X183" s="170"/>
      <c r="Y183" s="170">
        <f t="shared" si="85"/>
        <v>0</v>
      </c>
      <c r="Z183" s="170">
        <v>0</v>
      </c>
      <c r="AA183" s="170">
        <v>0</v>
      </c>
      <c r="AB183" s="170"/>
      <c r="AC183" s="170">
        <f t="shared" si="86"/>
        <v>0</v>
      </c>
      <c r="AD183" s="170">
        <v>0</v>
      </c>
      <c r="AE183" s="170">
        <v>0</v>
      </c>
      <c r="AF183" s="170"/>
      <c r="AG183" s="170">
        <f t="shared" si="87"/>
        <v>0</v>
      </c>
      <c r="AH183" s="170">
        <v>0</v>
      </c>
      <c r="AI183" s="170">
        <v>0</v>
      </c>
      <c r="AJ183" s="170"/>
      <c r="AK183" s="170">
        <f t="shared" si="88"/>
        <v>0</v>
      </c>
      <c r="AL183" s="170">
        <v>0</v>
      </c>
      <c r="AM183" s="170">
        <v>0</v>
      </c>
      <c r="AN183" s="170"/>
      <c r="AO183" s="170">
        <f t="shared" si="89"/>
        <v>0</v>
      </c>
      <c r="AP183" s="170">
        <v>0</v>
      </c>
      <c r="AQ183" s="170">
        <v>0</v>
      </c>
      <c r="AR183" s="170"/>
      <c r="AS183" s="170">
        <v>0</v>
      </c>
      <c r="AT183" s="170">
        <v>0</v>
      </c>
      <c r="AU183" s="170">
        <v>0</v>
      </c>
      <c r="AV183" s="170">
        <v>0</v>
      </c>
      <c r="AW183" s="170">
        <v>0</v>
      </c>
      <c r="AX183" s="170">
        <v>0</v>
      </c>
      <c r="AY183" s="170">
        <v>0</v>
      </c>
    </row>
    <row r="184" spans="2:51" ht="15" customHeight="1">
      <c r="B184" s="173" t="s">
        <v>169</v>
      </c>
      <c r="C184" s="173" t="s">
        <v>766</v>
      </c>
      <c r="D184" s="173"/>
      <c r="E184" s="170">
        <f t="shared" si="80"/>
        <v>18166</v>
      </c>
      <c r="F184" s="170">
        <v>17679</v>
      </c>
      <c r="G184" s="170">
        <v>487</v>
      </c>
      <c r="H184" s="170"/>
      <c r="I184" s="170">
        <f t="shared" si="81"/>
        <v>13576</v>
      </c>
      <c r="J184" s="170">
        <v>13185</v>
      </c>
      <c r="K184" s="170">
        <v>391</v>
      </c>
      <c r="L184" s="170"/>
      <c r="M184" s="170">
        <f t="shared" si="82"/>
        <v>12956</v>
      </c>
      <c r="N184" s="170">
        <v>12686</v>
      </c>
      <c r="O184" s="170">
        <v>270</v>
      </c>
      <c r="P184" s="170"/>
      <c r="Q184" s="170">
        <f t="shared" si="83"/>
        <v>12945</v>
      </c>
      <c r="R184" s="170">
        <v>12733</v>
      </c>
      <c r="S184" s="170">
        <v>212</v>
      </c>
      <c r="T184" s="170"/>
      <c r="U184" s="170">
        <f t="shared" si="84"/>
        <v>18581</v>
      </c>
      <c r="V184" s="170">
        <v>18333</v>
      </c>
      <c r="W184" s="170">
        <v>248</v>
      </c>
      <c r="X184" s="170"/>
      <c r="Y184" s="170">
        <f t="shared" si="85"/>
        <v>17284</v>
      </c>
      <c r="Z184" s="170">
        <v>17065</v>
      </c>
      <c r="AA184" s="170">
        <v>219</v>
      </c>
      <c r="AB184" s="170"/>
      <c r="AC184" s="170">
        <f t="shared" si="86"/>
        <v>15308</v>
      </c>
      <c r="AD184" s="170">
        <v>15087</v>
      </c>
      <c r="AE184" s="170">
        <v>221</v>
      </c>
      <c r="AF184" s="170"/>
      <c r="AG184" s="170">
        <f t="shared" si="87"/>
        <v>14734</v>
      </c>
      <c r="AH184" s="170">
        <v>14567</v>
      </c>
      <c r="AI184" s="170">
        <v>167</v>
      </c>
      <c r="AJ184" s="170"/>
      <c r="AK184" s="170">
        <f t="shared" si="88"/>
        <v>6152</v>
      </c>
      <c r="AL184" s="170">
        <v>6010</v>
      </c>
      <c r="AM184" s="170">
        <v>142</v>
      </c>
      <c r="AN184" s="170"/>
      <c r="AO184" s="170">
        <f t="shared" si="89"/>
        <v>4025</v>
      </c>
      <c r="AP184" s="170">
        <v>3902</v>
      </c>
      <c r="AQ184" s="170">
        <v>123</v>
      </c>
      <c r="AR184" s="170"/>
      <c r="AS184" s="170">
        <v>10441</v>
      </c>
      <c r="AT184" s="170">
        <v>10258</v>
      </c>
      <c r="AU184" s="170">
        <v>183</v>
      </c>
      <c r="AV184" s="170"/>
      <c r="AW184" s="170">
        <v>13689</v>
      </c>
      <c r="AX184" s="170">
        <v>13491</v>
      </c>
      <c r="AY184" s="170">
        <v>198</v>
      </c>
    </row>
    <row r="185" spans="2:51" ht="15" customHeight="1">
      <c r="B185" s="173" t="s">
        <v>170</v>
      </c>
      <c r="C185" s="173" t="s">
        <v>718</v>
      </c>
      <c r="D185" s="173"/>
      <c r="E185" s="170">
        <f t="shared" si="80"/>
        <v>16769</v>
      </c>
      <c r="F185" s="170">
        <v>16341</v>
      </c>
      <c r="G185" s="170">
        <v>428</v>
      </c>
      <c r="H185" s="170"/>
      <c r="I185" s="170">
        <f t="shared" si="81"/>
        <v>9294</v>
      </c>
      <c r="J185" s="170">
        <v>9074</v>
      </c>
      <c r="K185" s="170">
        <v>220</v>
      </c>
      <c r="L185" s="170"/>
      <c r="M185" s="170">
        <f t="shared" si="82"/>
        <v>12254</v>
      </c>
      <c r="N185" s="170">
        <v>12096</v>
      </c>
      <c r="O185" s="170">
        <v>158</v>
      </c>
      <c r="P185" s="170"/>
      <c r="Q185" s="170">
        <f t="shared" si="83"/>
        <v>11439</v>
      </c>
      <c r="R185" s="170">
        <v>11282</v>
      </c>
      <c r="S185" s="170">
        <v>157</v>
      </c>
      <c r="T185" s="170"/>
      <c r="U185" s="170">
        <f t="shared" si="84"/>
        <v>12667</v>
      </c>
      <c r="V185" s="170">
        <v>12549</v>
      </c>
      <c r="W185" s="170">
        <v>118</v>
      </c>
      <c r="X185" s="170"/>
      <c r="Y185" s="170">
        <f t="shared" si="85"/>
        <v>11738</v>
      </c>
      <c r="Z185" s="170">
        <v>11630</v>
      </c>
      <c r="AA185" s="170">
        <v>108</v>
      </c>
      <c r="AB185" s="170"/>
      <c r="AC185" s="170">
        <f t="shared" si="86"/>
        <v>10954</v>
      </c>
      <c r="AD185" s="170">
        <v>10823</v>
      </c>
      <c r="AE185" s="170">
        <v>131</v>
      </c>
      <c r="AF185" s="170"/>
      <c r="AG185" s="170">
        <f t="shared" si="87"/>
        <v>10448</v>
      </c>
      <c r="AH185" s="170">
        <v>10327</v>
      </c>
      <c r="AI185" s="170">
        <v>121</v>
      </c>
      <c r="AJ185" s="170"/>
      <c r="AK185" s="170">
        <f t="shared" si="88"/>
        <v>4755</v>
      </c>
      <c r="AL185" s="170">
        <v>4682</v>
      </c>
      <c r="AM185" s="170">
        <v>73</v>
      </c>
      <c r="AN185" s="170"/>
      <c r="AO185" s="170">
        <f t="shared" si="89"/>
        <v>5196</v>
      </c>
      <c r="AP185" s="170">
        <v>5054</v>
      </c>
      <c r="AQ185" s="170">
        <v>142</v>
      </c>
      <c r="AR185" s="170"/>
      <c r="AS185" s="170">
        <v>8913</v>
      </c>
      <c r="AT185" s="170">
        <v>8799</v>
      </c>
      <c r="AU185" s="170">
        <v>114</v>
      </c>
      <c r="AV185" s="170"/>
      <c r="AW185" s="170">
        <v>9955</v>
      </c>
      <c r="AX185" s="170">
        <v>9834</v>
      </c>
      <c r="AY185" s="170">
        <v>121</v>
      </c>
    </row>
    <row r="186" spans="2:51">
      <c r="B186" s="174" t="s">
        <v>742</v>
      </c>
      <c r="C186" s="174" t="s">
        <v>749</v>
      </c>
      <c r="D186" s="174"/>
      <c r="E186" s="170">
        <f t="shared" si="80"/>
        <v>562</v>
      </c>
      <c r="F186" s="170">
        <v>469</v>
      </c>
      <c r="G186" s="170">
        <v>93</v>
      </c>
      <c r="H186" s="170"/>
      <c r="I186" s="170">
        <f t="shared" si="81"/>
        <v>860</v>
      </c>
      <c r="J186" s="170">
        <v>794</v>
      </c>
      <c r="K186" s="170">
        <v>66</v>
      </c>
      <c r="L186" s="170"/>
      <c r="M186" s="170">
        <f t="shared" si="82"/>
        <v>2070</v>
      </c>
      <c r="N186" s="170">
        <v>1898</v>
      </c>
      <c r="O186" s="170">
        <v>172</v>
      </c>
      <c r="P186" s="170"/>
      <c r="Q186" s="170">
        <f t="shared" si="83"/>
        <v>2295</v>
      </c>
      <c r="R186" s="170">
        <v>1860</v>
      </c>
      <c r="S186" s="170">
        <v>435</v>
      </c>
      <c r="T186" s="170"/>
      <c r="U186" s="170">
        <f t="shared" si="84"/>
        <v>2260</v>
      </c>
      <c r="V186" s="170">
        <v>1955</v>
      </c>
      <c r="W186" s="170">
        <v>305</v>
      </c>
      <c r="X186" s="170"/>
      <c r="Y186" s="170">
        <f t="shared" si="85"/>
        <v>2551</v>
      </c>
      <c r="Z186" s="170">
        <v>2042</v>
      </c>
      <c r="AA186" s="170">
        <v>509</v>
      </c>
      <c r="AB186" s="170"/>
      <c r="AC186" s="170">
        <f t="shared" si="86"/>
        <v>2657</v>
      </c>
      <c r="AD186" s="170">
        <v>1864</v>
      </c>
      <c r="AE186" s="170">
        <v>793</v>
      </c>
      <c r="AF186" s="170"/>
      <c r="AG186" s="170">
        <f t="shared" si="87"/>
        <v>2739</v>
      </c>
      <c r="AH186" s="170">
        <v>1672</v>
      </c>
      <c r="AI186" s="170">
        <v>1067</v>
      </c>
      <c r="AJ186" s="170"/>
      <c r="AK186" s="170">
        <f t="shared" si="88"/>
        <v>915</v>
      </c>
      <c r="AL186" s="170">
        <v>711</v>
      </c>
      <c r="AM186" s="170">
        <v>204</v>
      </c>
      <c r="AN186" s="170"/>
      <c r="AO186" s="170">
        <f t="shared" si="89"/>
        <v>1132</v>
      </c>
      <c r="AP186" s="170">
        <v>688</v>
      </c>
      <c r="AQ186" s="170">
        <v>444</v>
      </c>
      <c r="AR186" s="170"/>
      <c r="AS186" s="170">
        <v>2669</v>
      </c>
      <c r="AT186" s="170">
        <v>1710</v>
      </c>
      <c r="AU186" s="170">
        <v>959</v>
      </c>
      <c r="AV186" s="170"/>
      <c r="AW186" s="170">
        <v>4245</v>
      </c>
      <c r="AX186" s="170">
        <v>2308</v>
      </c>
      <c r="AY186" s="170">
        <v>1937</v>
      </c>
    </row>
    <row r="187" spans="2:51">
      <c r="B187" s="171" t="s">
        <v>743</v>
      </c>
      <c r="C187" s="171" t="s">
        <v>750</v>
      </c>
      <c r="D187" s="171"/>
      <c r="E187" s="170">
        <f t="shared" si="80"/>
        <v>0</v>
      </c>
      <c r="F187" s="170">
        <v>0</v>
      </c>
      <c r="G187" s="170">
        <v>0</v>
      </c>
      <c r="H187" s="170"/>
      <c r="I187" s="170">
        <f t="shared" si="81"/>
        <v>0</v>
      </c>
      <c r="J187" s="170">
        <v>0</v>
      </c>
      <c r="K187" s="170">
        <v>0</v>
      </c>
      <c r="L187" s="170"/>
      <c r="M187" s="170">
        <f t="shared" si="82"/>
        <v>0</v>
      </c>
      <c r="N187" s="170">
        <v>0</v>
      </c>
      <c r="O187" s="170">
        <v>0</v>
      </c>
      <c r="P187" s="170"/>
      <c r="Q187" s="170">
        <f t="shared" si="83"/>
        <v>0</v>
      </c>
      <c r="R187" s="170">
        <v>0</v>
      </c>
      <c r="S187" s="170">
        <v>0</v>
      </c>
      <c r="T187" s="170"/>
      <c r="U187" s="170">
        <f t="shared" si="84"/>
        <v>0</v>
      </c>
      <c r="V187" s="170">
        <v>0</v>
      </c>
      <c r="W187" s="170">
        <v>0</v>
      </c>
      <c r="X187" s="170"/>
      <c r="Y187" s="170">
        <f t="shared" si="85"/>
        <v>0</v>
      </c>
      <c r="Z187" s="170">
        <v>0</v>
      </c>
      <c r="AA187" s="170">
        <v>0</v>
      </c>
      <c r="AB187" s="170"/>
      <c r="AC187" s="170">
        <f t="shared" si="86"/>
        <v>0</v>
      </c>
      <c r="AD187" s="170">
        <v>0</v>
      </c>
      <c r="AE187" s="170">
        <v>0</v>
      </c>
      <c r="AF187" s="170"/>
      <c r="AG187" s="170">
        <f t="shared" si="87"/>
        <v>0</v>
      </c>
      <c r="AH187" s="170">
        <v>0</v>
      </c>
      <c r="AI187" s="170">
        <v>0</v>
      </c>
      <c r="AJ187" s="170"/>
      <c r="AK187" s="170">
        <f t="shared" si="88"/>
        <v>0</v>
      </c>
      <c r="AL187" s="170">
        <v>0</v>
      </c>
      <c r="AM187" s="170">
        <v>0</v>
      </c>
      <c r="AN187" s="170"/>
      <c r="AO187" s="170">
        <f t="shared" si="89"/>
        <v>0</v>
      </c>
      <c r="AP187" s="212">
        <v>0</v>
      </c>
      <c r="AQ187" s="170">
        <v>0</v>
      </c>
      <c r="AR187" s="170"/>
      <c r="AS187" s="212">
        <v>0</v>
      </c>
      <c r="AT187" s="212">
        <v>0</v>
      </c>
      <c r="AU187" s="212">
        <v>0</v>
      </c>
      <c r="AV187" s="212">
        <v>0</v>
      </c>
      <c r="AW187" s="212">
        <v>0</v>
      </c>
      <c r="AX187" s="212">
        <v>0</v>
      </c>
      <c r="AY187" s="212">
        <v>0</v>
      </c>
    </row>
    <row r="188" spans="2:51" ht="15" customHeight="1">
      <c r="B188" s="169" t="s">
        <v>788</v>
      </c>
      <c r="C188" s="169" t="s">
        <v>751</v>
      </c>
      <c r="D188" s="169"/>
      <c r="E188" s="170">
        <f t="shared" si="80"/>
        <v>0</v>
      </c>
      <c r="F188" s="170">
        <v>0</v>
      </c>
      <c r="G188" s="170">
        <v>0</v>
      </c>
      <c r="H188" s="170"/>
      <c r="I188" s="170">
        <f t="shared" si="81"/>
        <v>1</v>
      </c>
      <c r="J188" s="170">
        <v>0</v>
      </c>
      <c r="K188" s="170">
        <v>1</v>
      </c>
      <c r="L188" s="170"/>
      <c r="M188" s="170">
        <f t="shared" si="82"/>
        <v>0</v>
      </c>
      <c r="N188" s="170">
        <v>0</v>
      </c>
      <c r="O188" s="170">
        <v>0</v>
      </c>
      <c r="P188" s="170"/>
      <c r="Q188" s="170">
        <f t="shared" si="83"/>
        <v>0</v>
      </c>
      <c r="R188" s="170">
        <v>0</v>
      </c>
      <c r="S188" s="170">
        <v>0</v>
      </c>
      <c r="T188" s="170"/>
      <c r="U188" s="170">
        <f t="shared" si="84"/>
        <v>0</v>
      </c>
      <c r="V188" s="170">
        <v>0</v>
      </c>
      <c r="W188" s="170">
        <v>0</v>
      </c>
      <c r="X188" s="170"/>
      <c r="Y188" s="170">
        <f t="shared" si="85"/>
        <v>0</v>
      </c>
      <c r="Z188" s="170">
        <v>0</v>
      </c>
      <c r="AA188" s="170">
        <v>0</v>
      </c>
      <c r="AB188" s="170"/>
      <c r="AC188" s="170">
        <f t="shared" si="86"/>
        <v>0</v>
      </c>
      <c r="AD188" s="170">
        <v>0</v>
      </c>
      <c r="AE188" s="170">
        <v>0</v>
      </c>
      <c r="AF188" s="170"/>
      <c r="AG188" s="170">
        <f t="shared" si="87"/>
        <v>0</v>
      </c>
      <c r="AH188" s="170">
        <v>0</v>
      </c>
      <c r="AI188" s="170">
        <v>0</v>
      </c>
      <c r="AJ188" s="170"/>
      <c r="AK188" s="170">
        <f t="shared" si="88"/>
        <v>0</v>
      </c>
      <c r="AL188" s="170">
        <v>0</v>
      </c>
      <c r="AM188" s="170">
        <v>0</v>
      </c>
      <c r="AN188" s="170"/>
      <c r="AO188" s="170">
        <f t="shared" si="89"/>
        <v>0</v>
      </c>
      <c r="AP188" s="212">
        <v>0</v>
      </c>
      <c r="AQ188" s="170">
        <v>0</v>
      </c>
      <c r="AR188" s="170"/>
      <c r="AS188" s="212">
        <v>0</v>
      </c>
      <c r="AT188" s="212">
        <v>0</v>
      </c>
      <c r="AU188" s="212">
        <v>0</v>
      </c>
      <c r="AV188" s="212">
        <v>0</v>
      </c>
      <c r="AW188" s="212">
        <v>0</v>
      </c>
      <c r="AX188" s="212">
        <v>0</v>
      </c>
      <c r="AY188" s="212">
        <v>0</v>
      </c>
    </row>
    <row r="189" spans="2:51" ht="15" customHeight="1">
      <c r="B189" s="174" t="s">
        <v>744</v>
      </c>
      <c r="C189" s="174" t="s">
        <v>720</v>
      </c>
      <c r="D189" s="174"/>
      <c r="E189" s="170">
        <f t="shared" si="80"/>
        <v>586</v>
      </c>
      <c r="F189" s="170">
        <v>548</v>
      </c>
      <c r="G189" s="170">
        <v>38</v>
      </c>
      <c r="H189" s="170"/>
      <c r="I189" s="170">
        <f t="shared" si="81"/>
        <v>969</v>
      </c>
      <c r="J189" s="170">
        <v>902</v>
      </c>
      <c r="K189" s="170">
        <v>67</v>
      </c>
      <c r="L189" s="170"/>
      <c r="M189" s="170">
        <f t="shared" si="82"/>
        <v>1307</v>
      </c>
      <c r="N189" s="170">
        <v>1215</v>
      </c>
      <c r="O189" s="170">
        <v>92</v>
      </c>
      <c r="P189" s="170"/>
      <c r="Q189" s="170">
        <f t="shared" si="83"/>
        <v>1707</v>
      </c>
      <c r="R189" s="170">
        <v>1570</v>
      </c>
      <c r="S189" s="170">
        <v>137</v>
      </c>
      <c r="T189" s="170"/>
      <c r="U189" s="170">
        <f t="shared" si="84"/>
        <v>1706</v>
      </c>
      <c r="V189" s="170">
        <v>1587</v>
      </c>
      <c r="W189" s="170">
        <v>119</v>
      </c>
      <c r="X189" s="170"/>
      <c r="Y189" s="170">
        <f t="shared" si="85"/>
        <v>1819</v>
      </c>
      <c r="Z189" s="170">
        <v>1670</v>
      </c>
      <c r="AA189" s="170">
        <v>149</v>
      </c>
      <c r="AB189" s="170"/>
      <c r="AC189" s="170">
        <f t="shared" si="86"/>
        <v>1581</v>
      </c>
      <c r="AD189" s="170">
        <v>1372</v>
      </c>
      <c r="AE189" s="170">
        <v>209</v>
      </c>
      <c r="AF189" s="170"/>
      <c r="AG189" s="170">
        <f t="shared" si="87"/>
        <v>1446</v>
      </c>
      <c r="AH189" s="170">
        <v>1225</v>
      </c>
      <c r="AI189" s="170">
        <v>221</v>
      </c>
      <c r="AJ189" s="170"/>
      <c r="AK189" s="170">
        <f t="shared" si="88"/>
        <v>580</v>
      </c>
      <c r="AL189" s="170">
        <v>489</v>
      </c>
      <c r="AM189" s="170">
        <v>91</v>
      </c>
      <c r="AN189" s="170"/>
      <c r="AO189" s="170">
        <f t="shared" si="89"/>
        <v>445</v>
      </c>
      <c r="AP189" s="170">
        <v>161</v>
      </c>
      <c r="AQ189" s="170">
        <v>284</v>
      </c>
      <c r="AR189" s="170"/>
      <c r="AS189" s="170">
        <v>1617</v>
      </c>
      <c r="AT189" s="170">
        <v>913</v>
      </c>
      <c r="AU189" s="170">
        <v>704</v>
      </c>
      <c r="AV189" s="170"/>
      <c r="AW189" s="170">
        <v>3415</v>
      </c>
      <c r="AX189" s="170">
        <v>2932</v>
      </c>
      <c r="AY189" s="170">
        <v>483</v>
      </c>
    </row>
    <row r="190" spans="2:51" ht="15" customHeight="1">
      <c r="B190" s="173" t="s">
        <v>173</v>
      </c>
      <c r="C190" s="173" t="s">
        <v>770</v>
      </c>
      <c r="D190" s="173"/>
      <c r="E190" s="170">
        <f t="shared" si="80"/>
        <v>77948</v>
      </c>
      <c r="F190" s="170">
        <v>76539</v>
      </c>
      <c r="G190" s="170">
        <v>1409</v>
      </c>
      <c r="H190" s="170"/>
      <c r="I190" s="170">
        <f t="shared" si="81"/>
        <v>54651</v>
      </c>
      <c r="J190" s="170">
        <v>53121</v>
      </c>
      <c r="K190" s="170">
        <v>1530</v>
      </c>
      <c r="L190" s="170"/>
      <c r="M190" s="170">
        <f t="shared" si="82"/>
        <v>79152</v>
      </c>
      <c r="N190" s="170">
        <v>77344</v>
      </c>
      <c r="O190" s="170">
        <v>1808</v>
      </c>
      <c r="P190" s="170"/>
      <c r="Q190" s="170">
        <f t="shared" si="83"/>
        <v>107550</v>
      </c>
      <c r="R190" s="170">
        <v>105519</v>
      </c>
      <c r="S190" s="170">
        <v>2031</v>
      </c>
      <c r="T190" s="170"/>
      <c r="U190" s="170">
        <f t="shared" si="84"/>
        <v>116159</v>
      </c>
      <c r="V190" s="170">
        <v>114504</v>
      </c>
      <c r="W190" s="170">
        <v>1655</v>
      </c>
      <c r="X190" s="170"/>
      <c r="Y190" s="170">
        <f t="shared" si="85"/>
        <v>102734</v>
      </c>
      <c r="Z190" s="170">
        <v>100528</v>
      </c>
      <c r="AA190" s="170">
        <v>2206</v>
      </c>
      <c r="AB190" s="170"/>
      <c r="AC190" s="170">
        <f t="shared" si="86"/>
        <v>85970</v>
      </c>
      <c r="AD190" s="170">
        <v>83141</v>
      </c>
      <c r="AE190" s="170">
        <v>2829</v>
      </c>
      <c r="AF190" s="170"/>
      <c r="AG190" s="170">
        <f t="shared" si="87"/>
        <v>92422</v>
      </c>
      <c r="AH190" s="170">
        <v>90066</v>
      </c>
      <c r="AI190" s="170">
        <v>2356</v>
      </c>
      <c r="AJ190" s="170"/>
      <c r="AK190" s="170">
        <f t="shared" si="88"/>
        <v>44779</v>
      </c>
      <c r="AL190" s="170">
        <v>43634</v>
      </c>
      <c r="AM190" s="170">
        <v>1145</v>
      </c>
      <c r="AN190" s="170"/>
      <c r="AO190" s="170">
        <f t="shared" si="89"/>
        <v>22093</v>
      </c>
      <c r="AP190" s="170">
        <v>20732</v>
      </c>
      <c r="AQ190" s="170">
        <v>1361</v>
      </c>
      <c r="AR190" s="170"/>
      <c r="AS190" s="170">
        <v>74198</v>
      </c>
      <c r="AT190" s="170">
        <v>72178</v>
      </c>
      <c r="AU190" s="170">
        <v>2020</v>
      </c>
      <c r="AV190" s="170"/>
      <c r="AW190" s="170">
        <v>132600</v>
      </c>
      <c r="AX190" s="170">
        <v>130168</v>
      </c>
      <c r="AY190" s="170">
        <v>2432</v>
      </c>
    </row>
    <row r="191" spans="2:51" ht="15" customHeight="1">
      <c r="B191" s="173" t="s">
        <v>172</v>
      </c>
      <c r="C191" s="173" t="s">
        <v>771</v>
      </c>
      <c r="D191" s="173"/>
      <c r="E191" s="170">
        <f t="shared" si="80"/>
        <v>32095</v>
      </c>
      <c r="F191" s="170">
        <v>27185</v>
      </c>
      <c r="G191" s="170">
        <v>4910</v>
      </c>
      <c r="H191" s="170"/>
      <c r="I191" s="170">
        <f t="shared" si="81"/>
        <v>41711</v>
      </c>
      <c r="J191" s="170">
        <v>36208</v>
      </c>
      <c r="K191" s="170">
        <v>5503</v>
      </c>
      <c r="L191" s="170"/>
      <c r="M191" s="170">
        <f t="shared" si="82"/>
        <v>49269</v>
      </c>
      <c r="N191" s="170">
        <v>45377</v>
      </c>
      <c r="O191" s="170">
        <v>3892</v>
      </c>
      <c r="P191" s="170"/>
      <c r="Q191" s="170">
        <f t="shared" si="83"/>
        <v>81369</v>
      </c>
      <c r="R191" s="170">
        <v>77203</v>
      </c>
      <c r="S191" s="170">
        <v>4166</v>
      </c>
      <c r="T191" s="170"/>
      <c r="U191" s="170">
        <f t="shared" si="84"/>
        <v>77755</v>
      </c>
      <c r="V191" s="170">
        <v>72624</v>
      </c>
      <c r="W191" s="170">
        <v>5131</v>
      </c>
      <c r="X191" s="170"/>
      <c r="Y191" s="170">
        <f t="shared" si="85"/>
        <v>75430</v>
      </c>
      <c r="Z191" s="170">
        <v>70650</v>
      </c>
      <c r="AA191" s="170">
        <v>4780</v>
      </c>
      <c r="AB191" s="170"/>
      <c r="AC191" s="170">
        <f t="shared" si="86"/>
        <v>69030</v>
      </c>
      <c r="AD191" s="170">
        <v>63726</v>
      </c>
      <c r="AE191" s="170">
        <v>5304</v>
      </c>
      <c r="AF191" s="170"/>
      <c r="AG191" s="170">
        <f t="shared" si="87"/>
        <v>64272</v>
      </c>
      <c r="AH191" s="170">
        <v>59699</v>
      </c>
      <c r="AI191" s="170">
        <v>4573</v>
      </c>
      <c r="AJ191" s="170"/>
      <c r="AK191" s="170">
        <f t="shared" si="88"/>
        <v>32177</v>
      </c>
      <c r="AL191" s="170">
        <v>29510</v>
      </c>
      <c r="AM191" s="170">
        <v>2667</v>
      </c>
      <c r="AN191" s="170"/>
      <c r="AO191" s="170">
        <f t="shared" si="89"/>
        <v>18204</v>
      </c>
      <c r="AP191" s="170">
        <v>15185</v>
      </c>
      <c r="AQ191" s="170">
        <v>3019</v>
      </c>
      <c r="AR191" s="170"/>
      <c r="AS191" s="170">
        <v>35985</v>
      </c>
      <c r="AT191" s="170">
        <v>29865</v>
      </c>
      <c r="AU191" s="170">
        <v>6120</v>
      </c>
      <c r="AV191" s="170"/>
      <c r="AW191" s="170">
        <v>38838</v>
      </c>
      <c r="AX191" s="170">
        <v>35118</v>
      </c>
      <c r="AY191" s="170">
        <v>3720</v>
      </c>
    </row>
    <row r="192" spans="2:51" ht="15" customHeight="1">
      <c r="B192" s="173" t="s">
        <v>127</v>
      </c>
      <c r="C192" s="173" t="s">
        <v>772</v>
      </c>
      <c r="D192" s="173"/>
      <c r="E192" s="170">
        <f t="shared" si="80"/>
        <v>6984</v>
      </c>
      <c r="F192" s="170">
        <v>6471</v>
      </c>
      <c r="G192" s="170">
        <v>513</v>
      </c>
      <c r="H192" s="170"/>
      <c r="I192" s="170">
        <f t="shared" si="81"/>
        <v>6262</v>
      </c>
      <c r="J192" s="170">
        <v>5020</v>
      </c>
      <c r="K192" s="170">
        <v>1242</v>
      </c>
      <c r="L192" s="170"/>
      <c r="M192" s="170">
        <f t="shared" si="82"/>
        <v>9715</v>
      </c>
      <c r="N192" s="170">
        <v>6018</v>
      </c>
      <c r="O192" s="170">
        <v>3697</v>
      </c>
      <c r="P192" s="170"/>
      <c r="Q192" s="170">
        <f t="shared" si="83"/>
        <v>14311</v>
      </c>
      <c r="R192" s="170">
        <v>11043</v>
      </c>
      <c r="S192" s="170">
        <v>3268</v>
      </c>
      <c r="T192" s="170"/>
      <c r="U192" s="170">
        <f t="shared" si="84"/>
        <v>13793</v>
      </c>
      <c r="V192" s="170">
        <v>10456</v>
      </c>
      <c r="W192" s="170">
        <v>3337</v>
      </c>
      <c r="X192" s="170"/>
      <c r="Y192" s="170">
        <f t="shared" si="85"/>
        <v>16168</v>
      </c>
      <c r="Z192" s="170">
        <v>12052</v>
      </c>
      <c r="AA192" s="170">
        <v>4116</v>
      </c>
      <c r="AB192" s="170"/>
      <c r="AC192" s="170">
        <f t="shared" si="86"/>
        <v>12879</v>
      </c>
      <c r="AD192" s="170">
        <v>9970</v>
      </c>
      <c r="AE192" s="170">
        <v>2909</v>
      </c>
      <c r="AF192" s="170"/>
      <c r="AG192" s="170">
        <f t="shared" si="87"/>
        <v>10396</v>
      </c>
      <c r="AH192" s="170">
        <v>8775</v>
      </c>
      <c r="AI192" s="170">
        <v>1621</v>
      </c>
      <c r="AJ192" s="170"/>
      <c r="AK192" s="170">
        <f t="shared" si="88"/>
        <v>3405</v>
      </c>
      <c r="AL192" s="170">
        <v>2800</v>
      </c>
      <c r="AM192" s="170">
        <v>605</v>
      </c>
      <c r="AN192" s="170"/>
      <c r="AO192" s="170">
        <f t="shared" si="89"/>
        <v>2042</v>
      </c>
      <c r="AP192" s="170">
        <v>1529</v>
      </c>
      <c r="AQ192" s="170">
        <v>513</v>
      </c>
      <c r="AR192" s="170"/>
      <c r="AS192" s="170">
        <v>15895</v>
      </c>
      <c r="AT192" s="170">
        <v>10936</v>
      </c>
      <c r="AU192" s="170">
        <v>4959</v>
      </c>
      <c r="AV192" s="170"/>
      <c r="AW192" s="170">
        <v>16730</v>
      </c>
      <c r="AX192" s="170">
        <v>12686</v>
      </c>
      <c r="AY192" s="170">
        <v>4044</v>
      </c>
    </row>
    <row r="193" spans="2:51" ht="15" customHeight="1">
      <c r="B193" s="174" t="s">
        <v>745</v>
      </c>
      <c r="C193" s="174" t="s">
        <v>774</v>
      </c>
      <c r="D193" s="174"/>
      <c r="E193" s="170">
        <f t="shared" si="80"/>
        <v>0</v>
      </c>
      <c r="F193" s="170">
        <v>0</v>
      </c>
      <c r="G193" s="170">
        <v>0</v>
      </c>
      <c r="H193" s="170"/>
      <c r="I193" s="170">
        <f t="shared" si="81"/>
        <v>0</v>
      </c>
      <c r="J193" s="170">
        <v>0</v>
      </c>
      <c r="K193" s="170">
        <v>0</v>
      </c>
      <c r="L193" s="170"/>
      <c r="M193" s="170">
        <f t="shared" si="82"/>
        <v>0</v>
      </c>
      <c r="N193" s="170">
        <v>0</v>
      </c>
      <c r="O193" s="170">
        <v>0</v>
      </c>
      <c r="P193" s="170"/>
      <c r="Q193" s="170">
        <f t="shared" si="83"/>
        <v>0</v>
      </c>
      <c r="R193" s="170">
        <v>0</v>
      </c>
      <c r="S193" s="170">
        <v>0</v>
      </c>
      <c r="T193" s="170"/>
      <c r="U193" s="170">
        <f t="shared" si="84"/>
        <v>0</v>
      </c>
      <c r="V193" s="170">
        <v>0</v>
      </c>
      <c r="W193" s="170">
        <v>0</v>
      </c>
      <c r="X193" s="170"/>
      <c r="Y193" s="170">
        <f t="shared" si="85"/>
        <v>0</v>
      </c>
      <c r="Z193" s="170">
        <v>0</v>
      </c>
      <c r="AA193" s="170">
        <v>0</v>
      </c>
      <c r="AB193" s="170"/>
      <c r="AC193" s="170">
        <f t="shared" si="86"/>
        <v>0</v>
      </c>
      <c r="AD193" s="170">
        <v>0</v>
      </c>
      <c r="AE193" s="170">
        <v>0</v>
      </c>
      <c r="AF193" s="170"/>
      <c r="AG193" s="170">
        <f t="shared" si="87"/>
        <v>0</v>
      </c>
      <c r="AH193" s="170">
        <v>0</v>
      </c>
      <c r="AI193" s="170">
        <v>0</v>
      </c>
      <c r="AJ193" s="170"/>
      <c r="AK193" s="170">
        <f t="shared" si="88"/>
        <v>0</v>
      </c>
      <c r="AL193" s="170">
        <v>0</v>
      </c>
      <c r="AM193" s="170">
        <v>0</v>
      </c>
      <c r="AN193" s="170"/>
      <c r="AO193" s="170">
        <f t="shared" si="89"/>
        <v>0</v>
      </c>
      <c r="AP193" s="170">
        <v>0</v>
      </c>
      <c r="AQ193" s="170">
        <v>0</v>
      </c>
      <c r="AR193" s="170"/>
      <c r="AS193" s="170">
        <v>1</v>
      </c>
      <c r="AT193" s="170">
        <v>0</v>
      </c>
      <c r="AU193" s="170">
        <v>1</v>
      </c>
      <c r="AV193" s="170"/>
      <c r="AW193" s="170">
        <v>0</v>
      </c>
      <c r="AX193" s="170">
        <v>0</v>
      </c>
      <c r="AY193" s="170">
        <v>0</v>
      </c>
    </row>
    <row r="194" spans="2:51" ht="6.75" customHeight="1">
      <c r="B194" s="174"/>
      <c r="C194" s="174"/>
      <c r="D194" s="174"/>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c r="AB194" s="165"/>
      <c r="AC194" s="165"/>
      <c r="AD194" s="165"/>
      <c r="AE194" s="165"/>
      <c r="AF194" s="165"/>
      <c r="AG194" s="165"/>
      <c r="AH194" s="165"/>
      <c r="AI194" s="165"/>
      <c r="AJ194" s="165"/>
      <c r="AK194" s="170"/>
      <c r="AL194" s="170"/>
      <c r="AM194" s="165"/>
      <c r="AN194" s="165"/>
      <c r="AO194" s="165"/>
      <c r="AP194" s="165"/>
      <c r="AQ194" s="165"/>
      <c r="AR194" s="165"/>
      <c r="AS194" s="165"/>
      <c r="AT194" s="165"/>
      <c r="AU194" s="165"/>
      <c r="AV194" s="165"/>
      <c r="AW194" s="165"/>
      <c r="AX194" s="165"/>
      <c r="AY194" s="165"/>
    </row>
    <row r="195" spans="2:51" ht="27.75" customHeight="1">
      <c r="B195" s="172" t="s">
        <v>241</v>
      </c>
      <c r="C195" s="172"/>
      <c r="D195" s="172"/>
      <c r="E195" s="164">
        <f>SUM(E196:E217)</f>
        <v>2502054</v>
      </c>
      <c r="F195" s="164">
        <f t="shared" ref="F195:G195" si="90">SUM(F196:F217)</f>
        <v>2361973</v>
      </c>
      <c r="G195" s="164">
        <f t="shared" si="90"/>
        <v>140081</v>
      </c>
      <c r="H195" s="164"/>
      <c r="I195" s="164">
        <f>SUM(I196:I217)</f>
        <v>1420569</v>
      </c>
      <c r="J195" s="164">
        <f t="shared" ref="J195" si="91">SUM(J196:J217)</f>
        <v>1317323</v>
      </c>
      <c r="K195" s="164">
        <f t="shared" ref="K195" si="92">SUM(K196:K217)</f>
        <v>103246</v>
      </c>
      <c r="L195" s="164"/>
      <c r="M195" s="164">
        <f>SUM(M196:M217)</f>
        <v>1719200</v>
      </c>
      <c r="N195" s="164">
        <f t="shared" ref="N195" si="93">SUM(N196:N217)</f>
        <v>1553049</v>
      </c>
      <c r="O195" s="164">
        <f t="shared" ref="O195" si="94">SUM(O196:O217)</f>
        <v>166151</v>
      </c>
      <c r="P195" s="164"/>
      <c r="Q195" s="164">
        <f>SUM(Q196:Q217)</f>
        <v>2280938</v>
      </c>
      <c r="R195" s="164">
        <f t="shared" ref="R195" si="95">SUM(R196:R217)</f>
        <v>2091354</v>
      </c>
      <c r="S195" s="164">
        <f t="shared" ref="S195" si="96">SUM(S196:S217)</f>
        <v>189584</v>
      </c>
      <c r="T195" s="164"/>
      <c r="U195" s="164">
        <f>SUM(U196:U217)</f>
        <v>2332913</v>
      </c>
      <c r="V195" s="164">
        <f t="shared" ref="V195" si="97">SUM(V196:V217)</f>
        <v>2109989</v>
      </c>
      <c r="W195" s="164">
        <f t="shared" ref="W195" si="98">SUM(W196:W217)</f>
        <v>222924</v>
      </c>
      <c r="X195" s="164"/>
      <c r="Y195" s="164">
        <f>SUM(Y196:Y217)</f>
        <v>2300105</v>
      </c>
      <c r="Z195" s="164">
        <f t="shared" ref="Z195" si="99">SUM(Z196:Z217)</f>
        <v>2093376</v>
      </c>
      <c r="AA195" s="164">
        <f t="shared" ref="AA195" si="100">SUM(AA196:AA217)</f>
        <v>206729</v>
      </c>
      <c r="AB195" s="164"/>
      <c r="AC195" s="164">
        <f>SUM(AC196:AC217)</f>
        <v>2143350</v>
      </c>
      <c r="AD195" s="164">
        <f t="shared" ref="AD195" si="101">SUM(AD196:AD217)</f>
        <v>1943711</v>
      </c>
      <c r="AE195" s="164">
        <f t="shared" ref="AE195" si="102">SUM(AE196:AE217)</f>
        <v>199639</v>
      </c>
      <c r="AF195" s="164"/>
      <c r="AG195" s="164">
        <f>SUM(AG196:AG217)</f>
        <v>2161252</v>
      </c>
      <c r="AH195" s="164">
        <f t="shared" ref="AH195" si="103">SUM(AH196:AH217)</f>
        <v>2013949</v>
      </c>
      <c r="AI195" s="164">
        <f t="shared" ref="AI195" si="104">SUM(AI196:AI217)</f>
        <v>147303</v>
      </c>
      <c r="AJ195" s="164"/>
      <c r="AK195" s="164">
        <f>SUM(AK196:AK217)</f>
        <v>1312168</v>
      </c>
      <c r="AL195" s="164">
        <f t="shared" ref="AL195" si="105">SUM(AL196:AL217)</f>
        <v>1238776</v>
      </c>
      <c r="AM195" s="164">
        <f t="shared" ref="AM195" si="106">SUM(AM196:AM217)</f>
        <v>73392</v>
      </c>
      <c r="AN195" s="164"/>
      <c r="AO195" s="164">
        <f>SUM(AO196:AO217)</f>
        <v>1272689</v>
      </c>
      <c r="AP195" s="164">
        <f t="shared" ref="AP195" si="107">SUM(AP196:AP217)</f>
        <v>1180770</v>
      </c>
      <c r="AQ195" s="164">
        <f t="shared" ref="AQ195" si="108">SUM(AQ196:AQ217)</f>
        <v>91919</v>
      </c>
      <c r="AR195" s="164"/>
      <c r="AS195" s="164">
        <v>2368832</v>
      </c>
      <c r="AT195" s="164">
        <v>2192085</v>
      </c>
      <c r="AU195" s="164">
        <v>176747</v>
      </c>
      <c r="AV195" s="164"/>
      <c r="AW195" s="164">
        <v>3271375</v>
      </c>
      <c r="AX195" s="164">
        <v>3061088</v>
      </c>
      <c r="AY195" s="164">
        <v>210287</v>
      </c>
    </row>
    <row r="196" spans="2:51" ht="14.25" customHeight="1">
      <c r="B196" s="174" t="s">
        <v>177</v>
      </c>
      <c r="C196" s="174" t="s">
        <v>861</v>
      </c>
      <c r="D196" s="174"/>
      <c r="E196" s="170">
        <f t="shared" ref="E196:E217" si="109">F196+G196</f>
        <v>3665</v>
      </c>
      <c r="F196" s="170">
        <v>3462</v>
      </c>
      <c r="G196" s="170">
        <v>203</v>
      </c>
      <c r="H196" s="170"/>
      <c r="I196" s="170">
        <f t="shared" ref="I196:I217" si="110">J196+K196</f>
        <v>3238</v>
      </c>
      <c r="J196" s="170">
        <v>2996</v>
      </c>
      <c r="K196" s="170">
        <v>242</v>
      </c>
      <c r="L196" s="170"/>
      <c r="M196" s="170">
        <f t="shared" ref="M196:M217" si="111">N196+O196</f>
        <v>2771</v>
      </c>
      <c r="N196" s="170">
        <v>2601</v>
      </c>
      <c r="O196" s="170">
        <v>170</v>
      </c>
      <c r="P196" s="170"/>
      <c r="Q196" s="170">
        <f t="shared" ref="Q196:Q217" si="112">R196+S196</f>
        <v>2387</v>
      </c>
      <c r="R196" s="170">
        <v>2234</v>
      </c>
      <c r="S196" s="170">
        <v>153</v>
      </c>
      <c r="T196" s="170"/>
      <c r="U196" s="170">
        <f t="shared" ref="U196:U217" si="113">V196+W196</f>
        <v>2947</v>
      </c>
      <c r="V196" s="170">
        <v>2759</v>
      </c>
      <c r="W196" s="170">
        <v>188</v>
      </c>
      <c r="X196" s="170"/>
      <c r="Y196" s="170">
        <f t="shared" ref="Y196:Y217" si="114">Z196+AA196</f>
        <v>2762</v>
      </c>
      <c r="Z196" s="170">
        <v>2575</v>
      </c>
      <c r="AA196" s="170">
        <v>187</v>
      </c>
      <c r="AB196" s="170"/>
      <c r="AC196" s="170">
        <f t="shared" ref="AC196:AC217" si="115">AD196+AE196</f>
        <v>3109</v>
      </c>
      <c r="AD196" s="170">
        <v>2939</v>
      </c>
      <c r="AE196" s="170">
        <v>170</v>
      </c>
      <c r="AF196" s="170"/>
      <c r="AG196" s="170">
        <f t="shared" ref="AG196:AG217" si="116">AH196+AI196</f>
        <v>3677</v>
      </c>
      <c r="AH196" s="170">
        <v>3516</v>
      </c>
      <c r="AI196" s="170">
        <v>161</v>
      </c>
      <c r="AJ196" s="170"/>
      <c r="AK196" s="170">
        <f t="shared" ref="AK196:AK217" si="117">AL196+AM196</f>
        <v>1448</v>
      </c>
      <c r="AL196" s="170">
        <v>1376</v>
      </c>
      <c r="AM196" s="170">
        <v>72</v>
      </c>
      <c r="AN196" s="170"/>
      <c r="AO196" s="170">
        <f t="shared" ref="AO196:AO217" si="118">AP196+AQ196</f>
        <v>1809</v>
      </c>
      <c r="AP196" s="170">
        <v>1663</v>
      </c>
      <c r="AQ196" s="170">
        <v>146</v>
      </c>
      <c r="AR196" s="170"/>
      <c r="AS196" s="170">
        <v>2277</v>
      </c>
      <c r="AT196" s="170">
        <v>2170</v>
      </c>
      <c r="AU196" s="170">
        <v>107</v>
      </c>
      <c r="AV196" s="170"/>
      <c r="AW196" s="170">
        <v>5560</v>
      </c>
      <c r="AX196" s="170">
        <v>5419</v>
      </c>
      <c r="AY196" s="170">
        <v>141</v>
      </c>
    </row>
    <row r="197" spans="2:51" ht="14.25" customHeight="1">
      <c r="B197" s="174" t="s">
        <v>44</v>
      </c>
      <c r="C197" s="174" t="s">
        <v>862</v>
      </c>
      <c r="D197" s="174"/>
      <c r="E197" s="170">
        <f t="shared" si="109"/>
        <v>18111</v>
      </c>
      <c r="F197" s="170">
        <v>18010</v>
      </c>
      <c r="G197" s="170">
        <v>101</v>
      </c>
      <c r="H197" s="170"/>
      <c r="I197" s="170">
        <f t="shared" si="110"/>
        <v>23515</v>
      </c>
      <c r="J197" s="170">
        <v>23432</v>
      </c>
      <c r="K197" s="170">
        <v>83</v>
      </c>
      <c r="L197" s="170"/>
      <c r="M197" s="170">
        <f t="shared" si="111"/>
        <v>12555</v>
      </c>
      <c r="N197" s="170">
        <v>12428</v>
      </c>
      <c r="O197" s="170">
        <v>127</v>
      </c>
      <c r="P197" s="170"/>
      <c r="Q197" s="170">
        <f t="shared" si="112"/>
        <v>15776</v>
      </c>
      <c r="R197" s="170">
        <v>15607</v>
      </c>
      <c r="S197" s="170">
        <v>169</v>
      </c>
      <c r="T197" s="170"/>
      <c r="U197" s="170">
        <f t="shared" si="113"/>
        <v>14684</v>
      </c>
      <c r="V197" s="170">
        <v>14500</v>
      </c>
      <c r="W197" s="170">
        <v>184</v>
      </c>
      <c r="X197" s="170"/>
      <c r="Y197" s="170">
        <f t="shared" si="114"/>
        <v>14247</v>
      </c>
      <c r="Z197" s="170">
        <v>14017</v>
      </c>
      <c r="AA197" s="170">
        <v>230</v>
      </c>
      <c r="AB197" s="170"/>
      <c r="AC197" s="170">
        <f t="shared" si="115"/>
        <v>12195</v>
      </c>
      <c r="AD197" s="170">
        <v>11986</v>
      </c>
      <c r="AE197" s="170">
        <v>209</v>
      </c>
      <c r="AF197" s="170"/>
      <c r="AG197" s="170">
        <f t="shared" si="116"/>
        <v>13340</v>
      </c>
      <c r="AH197" s="170">
        <v>13153</v>
      </c>
      <c r="AI197" s="170">
        <v>187</v>
      </c>
      <c r="AJ197" s="170"/>
      <c r="AK197" s="170">
        <f t="shared" si="117"/>
        <v>7465</v>
      </c>
      <c r="AL197" s="170">
        <v>7360</v>
      </c>
      <c r="AM197" s="170">
        <v>105</v>
      </c>
      <c r="AN197" s="170"/>
      <c r="AO197" s="170">
        <f t="shared" si="118"/>
        <v>7548</v>
      </c>
      <c r="AP197" s="170">
        <v>7245</v>
      </c>
      <c r="AQ197" s="170">
        <v>303</v>
      </c>
      <c r="AR197" s="170"/>
      <c r="AS197" s="170">
        <v>13017</v>
      </c>
      <c r="AT197" s="170">
        <v>12818</v>
      </c>
      <c r="AU197" s="170">
        <v>199</v>
      </c>
      <c r="AV197" s="170"/>
      <c r="AW197" s="170">
        <v>18297</v>
      </c>
      <c r="AX197" s="170">
        <v>18058</v>
      </c>
      <c r="AY197" s="170">
        <v>239</v>
      </c>
    </row>
    <row r="198" spans="2:51" ht="14.25" customHeight="1">
      <c r="B198" s="174" t="s">
        <v>45</v>
      </c>
      <c r="C198" s="174" t="s">
        <v>863</v>
      </c>
      <c r="D198" s="174"/>
      <c r="E198" s="170">
        <f t="shared" si="109"/>
        <v>11392</v>
      </c>
      <c r="F198" s="170">
        <v>11099</v>
      </c>
      <c r="G198" s="170">
        <v>293</v>
      </c>
      <c r="H198" s="170"/>
      <c r="I198" s="170">
        <f t="shared" si="110"/>
        <v>12192</v>
      </c>
      <c r="J198" s="170">
        <v>11950</v>
      </c>
      <c r="K198" s="170">
        <v>242</v>
      </c>
      <c r="L198" s="170"/>
      <c r="M198" s="170">
        <f t="shared" si="111"/>
        <v>9788</v>
      </c>
      <c r="N198" s="170">
        <v>9631</v>
      </c>
      <c r="O198" s="170">
        <v>157</v>
      </c>
      <c r="P198" s="170"/>
      <c r="Q198" s="170">
        <f t="shared" si="112"/>
        <v>9566</v>
      </c>
      <c r="R198" s="170">
        <v>9408</v>
      </c>
      <c r="S198" s="170">
        <v>158</v>
      </c>
      <c r="T198" s="170"/>
      <c r="U198" s="170">
        <f t="shared" si="113"/>
        <v>11510</v>
      </c>
      <c r="V198" s="170">
        <v>11362</v>
      </c>
      <c r="W198" s="170">
        <v>148</v>
      </c>
      <c r="X198" s="170"/>
      <c r="Y198" s="170">
        <f t="shared" si="114"/>
        <v>10821</v>
      </c>
      <c r="Z198" s="170">
        <v>10665</v>
      </c>
      <c r="AA198" s="170">
        <v>156</v>
      </c>
      <c r="AB198" s="170"/>
      <c r="AC198" s="170">
        <f t="shared" si="115"/>
        <v>11140</v>
      </c>
      <c r="AD198" s="170">
        <v>10966</v>
      </c>
      <c r="AE198" s="170">
        <v>174</v>
      </c>
      <c r="AF198" s="170"/>
      <c r="AG198" s="170">
        <f t="shared" si="116"/>
        <v>12943</v>
      </c>
      <c r="AH198" s="170">
        <v>12821</v>
      </c>
      <c r="AI198" s="170">
        <v>122</v>
      </c>
      <c r="AJ198" s="170"/>
      <c r="AK198" s="170">
        <f t="shared" si="117"/>
        <v>5174</v>
      </c>
      <c r="AL198" s="170">
        <v>5097</v>
      </c>
      <c r="AM198" s="170">
        <v>77</v>
      </c>
      <c r="AN198" s="170"/>
      <c r="AO198" s="170">
        <f t="shared" si="118"/>
        <v>2982</v>
      </c>
      <c r="AP198" s="170">
        <v>2812</v>
      </c>
      <c r="AQ198" s="170">
        <v>170</v>
      </c>
      <c r="AR198" s="170"/>
      <c r="AS198" s="170">
        <v>7169</v>
      </c>
      <c r="AT198" s="170">
        <v>7055</v>
      </c>
      <c r="AU198" s="170">
        <v>114</v>
      </c>
      <c r="AV198" s="170"/>
      <c r="AW198" s="170">
        <v>13001</v>
      </c>
      <c r="AX198" s="170">
        <v>12881</v>
      </c>
      <c r="AY198" s="170">
        <v>120</v>
      </c>
    </row>
    <row r="199" spans="2:51" ht="14.25" customHeight="1">
      <c r="B199" s="174" t="s">
        <v>178</v>
      </c>
      <c r="C199" s="174" t="s">
        <v>864</v>
      </c>
      <c r="D199" s="174"/>
      <c r="E199" s="170">
        <f t="shared" si="109"/>
        <v>11480</v>
      </c>
      <c r="F199" s="170">
        <v>11125</v>
      </c>
      <c r="G199" s="170">
        <v>355</v>
      </c>
      <c r="H199" s="170"/>
      <c r="I199" s="170">
        <f t="shared" si="110"/>
        <v>5210</v>
      </c>
      <c r="J199" s="170">
        <v>5023</v>
      </c>
      <c r="K199" s="170">
        <v>187</v>
      </c>
      <c r="L199" s="170"/>
      <c r="M199" s="170">
        <f t="shared" si="111"/>
        <v>4690</v>
      </c>
      <c r="N199" s="170">
        <v>4420</v>
      </c>
      <c r="O199" s="170">
        <v>270</v>
      </c>
      <c r="P199" s="170"/>
      <c r="Q199" s="170">
        <f t="shared" si="112"/>
        <v>5031</v>
      </c>
      <c r="R199" s="170">
        <v>4745</v>
      </c>
      <c r="S199" s="170">
        <v>286</v>
      </c>
      <c r="T199" s="170"/>
      <c r="U199" s="170">
        <f t="shared" si="113"/>
        <v>5323</v>
      </c>
      <c r="V199" s="170">
        <v>5016</v>
      </c>
      <c r="W199" s="170">
        <v>307</v>
      </c>
      <c r="X199" s="170"/>
      <c r="Y199" s="170">
        <f t="shared" si="114"/>
        <v>4480</v>
      </c>
      <c r="Z199" s="170">
        <v>4224</v>
      </c>
      <c r="AA199" s="170">
        <v>256</v>
      </c>
      <c r="AB199" s="170"/>
      <c r="AC199" s="170">
        <f t="shared" si="115"/>
        <v>4354</v>
      </c>
      <c r="AD199" s="170">
        <v>4118</v>
      </c>
      <c r="AE199" s="170">
        <v>236</v>
      </c>
      <c r="AF199" s="170"/>
      <c r="AG199" s="170">
        <f t="shared" si="116"/>
        <v>5387</v>
      </c>
      <c r="AH199" s="170">
        <v>5123</v>
      </c>
      <c r="AI199" s="170">
        <v>264</v>
      </c>
      <c r="AJ199" s="170"/>
      <c r="AK199" s="170">
        <f t="shared" si="117"/>
        <v>2274</v>
      </c>
      <c r="AL199" s="170">
        <v>2145</v>
      </c>
      <c r="AM199" s="170">
        <v>129</v>
      </c>
      <c r="AN199" s="170"/>
      <c r="AO199" s="170">
        <f t="shared" si="118"/>
        <v>3598</v>
      </c>
      <c r="AP199" s="170">
        <v>3320</v>
      </c>
      <c r="AQ199" s="170">
        <v>278</v>
      </c>
      <c r="AR199" s="170"/>
      <c r="AS199" s="170">
        <v>8787</v>
      </c>
      <c r="AT199" s="170">
        <v>8585</v>
      </c>
      <c r="AU199" s="170">
        <v>202</v>
      </c>
      <c r="AV199" s="170"/>
      <c r="AW199" s="170">
        <v>10354</v>
      </c>
      <c r="AX199" s="170">
        <v>10111</v>
      </c>
      <c r="AY199" s="170">
        <v>243</v>
      </c>
    </row>
    <row r="200" spans="2:51" ht="14.25" customHeight="1">
      <c r="B200" s="174" t="s">
        <v>179</v>
      </c>
      <c r="C200" s="174" t="s">
        <v>865</v>
      </c>
      <c r="D200" s="174"/>
      <c r="E200" s="170">
        <f t="shared" si="109"/>
        <v>8087</v>
      </c>
      <c r="F200" s="170">
        <v>5237</v>
      </c>
      <c r="G200" s="170">
        <v>2850</v>
      </c>
      <c r="H200" s="170"/>
      <c r="I200" s="170">
        <f t="shared" si="110"/>
        <v>8094</v>
      </c>
      <c r="J200" s="170">
        <v>5854</v>
      </c>
      <c r="K200" s="170">
        <v>2240</v>
      </c>
      <c r="L200" s="170"/>
      <c r="M200" s="170">
        <f t="shared" si="111"/>
        <v>6767</v>
      </c>
      <c r="N200" s="170">
        <v>4832</v>
      </c>
      <c r="O200" s="170">
        <v>1935</v>
      </c>
      <c r="P200" s="170"/>
      <c r="Q200" s="170">
        <f t="shared" si="112"/>
        <v>9660</v>
      </c>
      <c r="R200" s="170">
        <v>7495</v>
      </c>
      <c r="S200" s="170">
        <v>2165</v>
      </c>
      <c r="T200" s="170"/>
      <c r="U200" s="170">
        <f t="shared" si="113"/>
        <v>10709</v>
      </c>
      <c r="V200" s="170">
        <v>8519</v>
      </c>
      <c r="W200" s="170">
        <v>2190</v>
      </c>
      <c r="X200" s="170"/>
      <c r="Y200" s="170">
        <f t="shared" si="114"/>
        <v>9901</v>
      </c>
      <c r="Z200" s="170">
        <v>8123</v>
      </c>
      <c r="AA200" s="170">
        <v>1778</v>
      </c>
      <c r="AB200" s="170"/>
      <c r="AC200" s="170">
        <f t="shared" si="115"/>
        <v>9821</v>
      </c>
      <c r="AD200" s="170">
        <v>8245</v>
      </c>
      <c r="AE200" s="170">
        <v>1576</v>
      </c>
      <c r="AF200" s="170"/>
      <c r="AG200" s="170">
        <f t="shared" si="116"/>
        <v>11301</v>
      </c>
      <c r="AH200" s="170">
        <v>9718</v>
      </c>
      <c r="AI200" s="170">
        <v>1583</v>
      </c>
      <c r="AJ200" s="170"/>
      <c r="AK200" s="170">
        <f t="shared" si="117"/>
        <v>6245</v>
      </c>
      <c r="AL200" s="170">
        <v>5419</v>
      </c>
      <c r="AM200" s="170">
        <v>826</v>
      </c>
      <c r="AN200" s="170"/>
      <c r="AO200" s="170">
        <f t="shared" si="118"/>
        <v>6140</v>
      </c>
      <c r="AP200" s="170">
        <v>4676</v>
      </c>
      <c r="AQ200" s="170">
        <v>1464</v>
      </c>
      <c r="AR200" s="170"/>
      <c r="AS200" s="170">
        <v>9621</v>
      </c>
      <c r="AT200" s="170">
        <v>7649</v>
      </c>
      <c r="AU200" s="170">
        <v>1972</v>
      </c>
      <c r="AV200" s="170"/>
      <c r="AW200" s="170">
        <v>12591</v>
      </c>
      <c r="AX200" s="170">
        <v>10552</v>
      </c>
      <c r="AY200" s="170">
        <v>2039</v>
      </c>
    </row>
    <row r="201" spans="2:51" ht="14.25" customHeight="1">
      <c r="B201" s="174" t="s">
        <v>46</v>
      </c>
      <c r="C201" s="174" t="s">
        <v>866</v>
      </c>
      <c r="D201" s="174"/>
      <c r="E201" s="170">
        <f t="shared" si="109"/>
        <v>58041</v>
      </c>
      <c r="F201" s="170">
        <v>57594</v>
      </c>
      <c r="G201" s="170">
        <v>447</v>
      </c>
      <c r="H201" s="170"/>
      <c r="I201" s="170">
        <f t="shared" si="110"/>
        <v>40083</v>
      </c>
      <c r="J201" s="170">
        <v>39546</v>
      </c>
      <c r="K201" s="170">
        <v>537</v>
      </c>
      <c r="L201" s="170"/>
      <c r="M201" s="170">
        <f t="shared" si="111"/>
        <v>44498</v>
      </c>
      <c r="N201" s="170">
        <v>44075</v>
      </c>
      <c r="O201" s="170">
        <v>423</v>
      </c>
      <c r="P201" s="170"/>
      <c r="Q201" s="170">
        <f t="shared" si="112"/>
        <v>61884</v>
      </c>
      <c r="R201" s="170">
        <v>61248</v>
      </c>
      <c r="S201" s="170">
        <v>636</v>
      </c>
      <c r="T201" s="170"/>
      <c r="U201" s="170">
        <f t="shared" si="113"/>
        <v>75797</v>
      </c>
      <c r="V201" s="170">
        <v>75116</v>
      </c>
      <c r="W201" s="170">
        <v>681</v>
      </c>
      <c r="X201" s="170"/>
      <c r="Y201" s="170">
        <f t="shared" si="114"/>
        <v>79857</v>
      </c>
      <c r="Z201" s="170">
        <v>79171</v>
      </c>
      <c r="AA201" s="170">
        <v>686</v>
      </c>
      <c r="AB201" s="170"/>
      <c r="AC201" s="170">
        <f t="shared" si="115"/>
        <v>74989</v>
      </c>
      <c r="AD201" s="170">
        <v>74249</v>
      </c>
      <c r="AE201" s="170">
        <v>740</v>
      </c>
      <c r="AF201" s="170"/>
      <c r="AG201" s="170">
        <f t="shared" si="116"/>
        <v>70379</v>
      </c>
      <c r="AH201" s="170">
        <v>69753</v>
      </c>
      <c r="AI201" s="170">
        <v>626</v>
      </c>
      <c r="AJ201" s="170"/>
      <c r="AK201" s="170">
        <f t="shared" si="117"/>
        <v>39759</v>
      </c>
      <c r="AL201" s="170">
        <v>39387</v>
      </c>
      <c r="AM201" s="170">
        <v>372</v>
      </c>
      <c r="AN201" s="170"/>
      <c r="AO201" s="170">
        <f t="shared" si="118"/>
        <v>27561</v>
      </c>
      <c r="AP201" s="170">
        <v>27024</v>
      </c>
      <c r="AQ201" s="170">
        <v>537</v>
      </c>
      <c r="AR201" s="170"/>
      <c r="AS201" s="170">
        <v>53336</v>
      </c>
      <c r="AT201" s="170">
        <v>52620</v>
      </c>
      <c r="AU201" s="170">
        <v>716</v>
      </c>
      <c r="AV201" s="170"/>
      <c r="AW201" s="170">
        <v>81074</v>
      </c>
      <c r="AX201" s="170">
        <v>80503</v>
      </c>
      <c r="AY201" s="170">
        <v>571</v>
      </c>
    </row>
    <row r="202" spans="2:51" ht="14.25" customHeight="1">
      <c r="B202" s="174" t="s">
        <v>47</v>
      </c>
      <c r="C202" s="174" t="s">
        <v>867</v>
      </c>
      <c r="D202" s="174"/>
      <c r="E202" s="170">
        <f t="shared" si="109"/>
        <v>48958</v>
      </c>
      <c r="F202" s="170">
        <v>44283</v>
      </c>
      <c r="G202" s="170">
        <v>4675</v>
      </c>
      <c r="H202" s="170"/>
      <c r="I202" s="170">
        <f t="shared" si="110"/>
        <v>16356</v>
      </c>
      <c r="J202" s="170">
        <v>12939</v>
      </c>
      <c r="K202" s="170">
        <v>3417</v>
      </c>
      <c r="L202" s="170"/>
      <c r="M202" s="170">
        <f t="shared" si="111"/>
        <v>26479</v>
      </c>
      <c r="N202" s="170">
        <v>23114</v>
      </c>
      <c r="O202" s="170">
        <v>3365</v>
      </c>
      <c r="P202" s="170"/>
      <c r="Q202" s="170">
        <f t="shared" si="112"/>
        <v>29095</v>
      </c>
      <c r="R202" s="170">
        <v>22797</v>
      </c>
      <c r="S202" s="170">
        <v>6298</v>
      </c>
      <c r="T202" s="170"/>
      <c r="U202" s="170">
        <f t="shared" si="113"/>
        <v>23422</v>
      </c>
      <c r="V202" s="170">
        <v>14291</v>
      </c>
      <c r="W202" s="170">
        <v>9131</v>
      </c>
      <c r="X202" s="170"/>
      <c r="Y202" s="170">
        <f t="shared" si="114"/>
        <v>25788</v>
      </c>
      <c r="Z202" s="170">
        <v>16335</v>
      </c>
      <c r="AA202" s="170">
        <v>9453</v>
      </c>
      <c r="AB202" s="170"/>
      <c r="AC202" s="170">
        <f t="shared" si="115"/>
        <v>13463</v>
      </c>
      <c r="AD202" s="170">
        <v>6959</v>
      </c>
      <c r="AE202" s="170">
        <v>6504</v>
      </c>
      <c r="AF202" s="170"/>
      <c r="AG202" s="170">
        <f t="shared" si="116"/>
        <v>17915</v>
      </c>
      <c r="AH202" s="170">
        <v>10167</v>
      </c>
      <c r="AI202" s="170">
        <v>7748</v>
      </c>
      <c r="AJ202" s="170"/>
      <c r="AK202" s="170">
        <f t="shared" si="117"/>
        <v>6408</v>
      </c>
      <c r="AL202" s="170">
        <v>2618</v>
      </c>
      <c r="AM202" s="170">
        <v>3790</v>
      </c>
      <c r="AN202" s="170"/>
      <c r="AO202" s="170">
        <f t="shared" si="118"/>
        <v>4559</v>
      </c>
      <c r="AP202" s="170">
        <v>1327</v>
      </c>
      <c r="AQ202" s="170">
        <v>3232</v>
      </c>
      <c r="AR202" s="170"/>
      <c r="AS202" s="170">
        <v>26118</v>
      </c>
      <c r="AT202" s="170">
        <v>3001</v>
      </c>
      <c r="AU202" s="170">
        <v>23117</v>
      </c>
      <c r="AV202" s="170"/>
      <c r="AW202" s="170">
        <v>44487</v>
      </c>
      <c r="AX202" s="170">
        <v>6146</v>
      </c>
      <c r="AY202" s="170">
        <v>38341</v>
      </c>
    </row>
    <row r="203" spans="2:51" ht="14.25" customHeight="1">
      <c r="B203" s="174" t="s">
        <v>48</v>
      </c>
      <c r="C203" s="174" t="s">
        <v>868</v>
      </c>
      <c r="D203" s="174"/>
      <c r="E203" s="170">
        <f t="shared" si="109"/>
        <v>3318</v>
      </c>
      <c r="F203" s="170">
        <v>2817</v>
      </c>
      <c r="G203" s="170">
        <v>501</v>
      </c>
      <c r="H203" s="170"/>
      <c r="I203" s="170">
        <f t="shared" si="110"/>
        <v>2636</v>
      </c>
      <c r="J203" s="170">
        <v>2222</v>
      </c>
      <c r="K203" s="170">
        <v>414</v>
      </c>
      <c r="L203" s="170"/>
      <c r="M203" s="170">
        <f t="shared" si="111"/>
        <v>2469</v>
      </c>
      <c r="N203" s="170">
        <v>1993</v>
      </c>
      <c r="O203" s="170">
        <v>476</v>
      </c>
      <c r="P203" s="170"/>
      <c r="Q203" s="170">
        <f t="shared" si="112"/>
        <v>1507</v>
      </c>
      <c r="R203" s="170">
        <v>1275</v>
      </c>
      <c r="S203" s="170">
        <v>232</v>
      </c>
      <c r="T203" s="170"/>
      <c r="U203" s="170">
        <f t="shared" si="113"/>
        <v>1953</v>
      </c>
      <c r="V203" s="170">
        <v>1603</v>
      </c>
      <c r="W203" s="170">
        <v>350</v>
      </c>
      <c r="X203" s="170"/>
      <c r="Y203" s="170">
        <f t="shared" si="114"/>
        <v>2080</v>
      </c>
      <c r="Z203" s="170">
        <v>1743</v>
      </c>
      <c r="AA203" s="170">
        <v>337</v>
      </c>
      <c r="AB203" s="170"/>
      <c r="AC203" s="170">
        <f t="shared" si="115"/>
        <v>2253</v>
      </c>
      <c r="AD203" s="170">
        <v>1889</v>
      </c>
      <c r="AE203" s="170">
        <v>364</v>
      </c>
      <c r="AF203" s="170"/>
      <c r="AG203" s="170">
        <f t="shared" si="116"/>
        <v>2805</v>
      </c>
      <c r="AH203" s="170">
        <v>2513</v>
      </c>
      <c r="AI203" s="170">
        <v>292</v>
      </c>
      <c r="AJ203" s="170"/>
      <c r="AK203" s="170">
        <f t="shared" si="117"/>
        <v>1105</v>
      </c>
      <c r="AL203" s="170">
        <v>970</v>
      </c>
      <c r="AM203" s="170">
        <v>135</v>
      </c>
      <c r="AN203" s="170"/>
      <c r="AO203" s="170">
        <f t="shared" si="118"/>
        <v>987</v>
      </c>
      <c r="AP203" s="170">
        <v>708</v>
      </c>
      <c r="AQ203" s="170">
        <v>279</v>
      </c>
      <c r="AR203" s="170"/>
      <c r="AS203" s="170">
        <v>1726</v>
      </c>
      <c r="AT203" s="170">
        <v>1475</v>
      </c>
      <c r="AU203" s="170">
        <v>251</v>
      </c>
      <c r="AV203" s="170"/>
      <c r="AW203" s="170">
        <v>3601</v>
      </c>
      <c r="AX203" s="170">
        <v>3338</v>
      </c>
      <c r="AY203" s="170">
        <v>263</v>
      </c>
    </row>
    <row r="204" spans="2:51" ht="14.25" customHeight="1">
      <c r="B204" s="174" t="s">
        <v>49</v>
      </c>
      <c r="C204" s="174" t="s">
        <v>870</v>
      </c>
      <c r="D204" s="174"/>
      <c r="E204" s="170">
        <f t="shared" si="109"/>
        <v>81665</v>
      </c>
      <c r="F204" s="170">
        <v>73054</v>
      </c>
      <c r="G204" s="170">
        <v>8611</v>
      </c>
      <c r="H204" s="170"/>
      <c r="I204" s="170">
        <f t="shared" si="110"/>
        <v>25528</v>
      </c>
      <c r="J204" s="170">
        <v>19666</v>
      </c>
      <c r="K204" s="170">
        <v>5862</v>
      </c>
      <c r="L204" s="170"/>
      <c r="M204" s="170">
        <f t="shared" si="111"/>
        <v>37361</v>
      </c>
      <c r="N204" s="170">
        <v>26642</v>
      </c>
      <c r="O204" s="170">
        <v>10719</v>
      </c>
      <c r="P204" s="170"/>
      <c r="Q204" s="170">
        <f t="shared" si="112"/>
        <v>73363</v>
      </c>
      <c r="R204" s="170">
        <v>60875</v>
      </c>
      <c r="S204" s="170">
        <v>12488</v>
      </c>
      <c r="T204" s="170"/>
      <c r="U204" s="170">
        <f t="shared" si="113"/>
        <v>65813</v>
      </c>
      <c r="V204" s="170">
        <v>51474</v>
      </c>
      <c r="W204" s="170">
        <v>14339</v>
      </c>
      <c r="X204" s="170"/>
      <c r="Y204" s="170">
        <f t="shared" si="114"/>
        <v>59533</v>
      </c>
      <c r="Z204" s="170">
        <v>44428</v>
      </c>
      <c r="AA204" s="170">
        <v>15105</v>
      </c>
      <c r="AB204" s="170"/>
      <c r="AC204" s="170">
        <f t="shared" si="115"/>
        <v>59443</v>
      </c>
      <c r="AD204" s="170">
        <v>43429</v>
      </c>
      <c r="AE204" s="170">
        <v>16014</v>
      </c>
      <c r="AF204" s="170"/>
      <c r="AG204" s="170">
        <f t="shared" si="116"/>
        <v>51239</v>
      </c>
      <c r="AH204" s="170">
        <v>40634</v>
      </c>
      <c r="AI204" s="170">
        <v>10605</v>
      </c>
      <c r="AJ204" s="170"/>
      <c r="AK204" s="170">
        <f t="shared" si="117"/>
        <v>23272</v>
      </c>
      <c r="AL204" s="170">
        <v>17929</v>
      </c>
      <c r="AM204" s="170">
        <v>5343</v>
      </c>
      <c r="AN204" s="170"/>
      <c r="AO204" s="170">
        <f t="shared" si="118"/>
        <v>28257</v>
      </c>
      <c r="AP204" s="170">
        <v>20444</v>
      </c>
      <c r="AQ204" s="170">
        <v>7813</v>
      </c>
      <c r="AR204" s="170"/>
      <c r="AS204" s="170">
        <v>55904</v>
      </c>
      <c r="AT204" s="170">
        <v>40642</v>
      </c>
      <c r="AU204" s="170">
        <v>15262</v>
      </c>
      <c r="AV204" s="170"/>
      <c r="AW204" s="170">
        <v>68444</v>
      </c>
      <c r="AX204" s="170">
        <v>59792</v>
      </c>
      <c r="AY204" s="170">
        <v>8652</v>
      </c>
    </row>
    <row r="205" spans="2:51" ht="14.25" customHeight="1">
      <c r="B205" s="174" t="s">
        <v>181</v>
      </c>
      <c r="C205" s="174" t="s">
        <v>871</v>
      </c>
      <c r="D205" s="174"/>
      <c r="E205" s="170">
        <f t="shared" si="109"/>
        <v>4792</v>
      </c>
      <c r="F205" s="170">
        <v>4506</v>
      </c>
      <c r="G205" s="170">
        <v>286</v>
      </c>
      <c r="H205" s="170"/>
      <c r="I205" s="170">
        <f t="shared" si="110"/>
        <v>2735</v>
      </c>
      <c r="J205" s="170">
        <v>2407</v>
      </c>
      <c r="K205" s="170">
        <v>328</v>
      </c>
      <c r="L205" s="170"/>
      <c r="M205" s="170">
        <f t="shared" si="111"/>
        <v>2884</v>
      </c>
      <c r="N205" s="170">
        <v>2626</v>
      </c>
      <c r="O205" s="170">
        <v>258</v>
      </c>
      <c r="P205" s="170"/>
      <c r="Q205" s="170">
        <f t="shared" si="112"/>
        <v>2354</v>
      </c>
      <c r="R205" s="170">
        <v>2110</v>
      </c>
      <c r="S205" s="170">
        <v>244</v>
      </c>
      <c r="T205" s="170"/>
      <c r="U205" s="170">
        <f t="shared" si="113"/>
        <v>2405</v>
      </c>
      <c r="V205" s="170">
        <v>2198</v>
      </c>
      <c r="W205" s="170">
        <v>207</v>
      </c>
      <c r="X205" s="170"/>
      <c r="Y205" s="170">
        <f t="shared" si="114"/>
        <v>2416</v>
      </c>
      <c r="Z205" s="170">
        <v>2185</v>
      </c>
      <c r="AA205" s="170">
        <v>231</v>
      </c>
      <c r="AB205" s="170"/>
      <c r="AC205" s="170">
        <f t="shared" si="115"/>
        <v>2847</v>
      </c>
      <c r="AD205" s="170">
        <v>2607</v>
      </c>
      <c r="AE205" s="170">
        <v>240</v>
      </c>
      <c r="AF205" s="170"/>
      <c r="AG205" s="170">
        <f t="shared" si="116"/>
        <v>4169</v>
      </c>
      <c r="AH205" s="170">
        <v>3932</v>
      </c>
      <c r="AI205" s="170">
        <v>237</v>
      </c>
      <c r="AJ205" s="170"/>
      <c r="AK205" s="170">
        <f t="shared" si="117"/>
        <v>1696</v>
      </c>
      <c r="AL205" s="170">
        <v>1606</v>
      </c>
      <c r="AM205" s="170">
        <v>90</v>
      </c>
      <c r="AN205" s="170"/>
      <c r="AO205" s="170">
        <f t="shared" si="118"/>
        <v>1024</v>
      </c>
      <c r="AP205" s="170">
        <v>793</v>
      </c>
      <c r="AQ205" s="170">
        <v>231</v>
      </c>
      <c r="AR205" s="170"/>
      <c r="AS205" s="170">
        <v>1877</v>
      </c>
      <c r="AT205" s="170">
        <v>1674</v>
      </c>
      <c r="AU205" s="170">
        <v>203</v>
      </c>
      <c r="AV205" s="170"/>
      <c r="AW205" s="170">
        <v>5439</v>
      </c>
      <c r="AX205" s="170">
        <v>5226</v>
      </c>
      <c r="AY205" s="170">
        <v>213</v>
      </c>
    </row>
    <row r="206" spans="2:51" ht="14.25" customHeight="1">
      <c r="B206" s="174" t="s">
        <v>50</v>
      </c>
      <c r="C206" s="174" t="s">
        <v>872</v>
      </c>
      <c r="D206" s="174"/>
      <c r="E206" s="170">
        <f t="shared" si="109"/>
        <v>68879</v>
      </c>
      <c r="F206" s="170">
        <v>64733</v>
      </c>
      <c r="G206" s="170">
        <v>4146</v>
      </c>
      <c r="H206" s="170"/>
      <c r="I206" s="170">
        <f t="shared" si="110"/>
        <v>42955</v>
      </c>
      <c r="J206" s="170">
        <v>36717</v>
      </c>
      <c r="K206" s="170">
        <v>6238</v>
      </c>
      <c r="L206" s="170"/>
      <c r="M206" s="170">
        <f t="shared" si="111"/>
        <v>56786</v>
      </c>
      <c r="N206" s="170">
        <v>52378</v>
      </c>
      <c r="O206" s="170">
        <v>4408</v>
      </c>
      <c r="P206" s="170"/>
      <c r="Q206" s="170">
        <f t="shared" si="112"/>
        <v>61325</v>
      </c>
      <c r="R206" s="170">
        <v>55618</v>
      </c>
      <c r="S206" s="170">
        <v>5707</v>
      </c>
      <c r="T206" s="170"/>
      <c r="U206" s="170">
        <f t="shared" si="113"/>
        <v>67372</v>
      </c>
      <c r="V206" s="170">
        <v>60845</v>
      </c>
      <c r="W206" s="170">
        <v>6527</v>
      </c>
      <c r="X206" s="170"/>
      <c r="Y206" s="170">
        <f t="shared" si="114"/>
        <v>57383</v>
      </c>
      <c r="Z206" s="170">
        <v>50973</v>
      </c>
      <c r="AA206" s="170">
        <v>6410</v>
      </c>
      <c r="AB206" s="170"/>
      <c r="AC206" s="170">
        <f t="shared" si="115"/>
        <v>56450</v>
      </c>
      <c r="AD206" s="170">
        <v>47262</v>
      </c>
      <c r="AE206" s="170">
        <v>9188</v>
      </c>
      <c r="AF206" s="170"/>
      <c r="AG206" s="170">
        <f t="shared" si="116"/>
        <v>55950</v>
      </c>
      <c r="AH206" s="170">
        <v>50471</v>
      </c>
      <c r="AI206" s="170">
        <v>5479</v>
      </c>
      <c r="AJ206" s="170"/>
      <c r="AK206" s="170">
        <f t="shared" si="117"/>
        <v>29457</v>
      </c>
      <c r="AL206" s="170">
        <v>27155</v>
      </c>
      <c r="AM206" s="170">
        <v>2302</v>
      </c>
      <c r="AN206" s="170"/>
      <c r="AO206" s="170">
        <f t="shared" si="118"/>
        <v>22703</v>
      </c>
      <c r="AP206" s="170">
        <v>19986</v>
      </c>
      <c r="AQ206" s="170">
        <v>2717</v>
      </c>
      <c r="AR206" s="170"/>
      <c r="AS206" s="170">
        <v>70120</v>
      </c>
      <c r="AT206" s="170">
        <v>62442</v>
      </c>
      <c r="AU206" s="170">
        <v>7678</v>
      </c>
      <c r="AV206" s="170"/>
      <c r="AW206" s="170">
        <v>94905</v>
      </c>
      <c r="AX206" s="170">
        <v>89597</v>
      </c>
      <c r="AY206" s="170">
        <v>5308</v>
      </c>
    </row>
    <row r="207" spans="2:51" ht="14.25" customHeight="1">
      <c r="B207" s="174" t="s">
        <v>182</v>
      </c>
      <c r="C207" s="174" t="s">
        <v>873</v>
      </c>
      <c r="D207" s="174"/>
      <c r="E207" s="170">
        <f t="shared" si="109"/>
        <v>46104</v>
      </c>
      <c r="F207" s="170">
        <v>27609</v>
      </c>
      <c r="G207" s="170">
        <v>18495</v>
      </c>
      <c r="H207" s="170"/>
      <c r="I207" s="170">
        <f t="shared" si="110"/>
        <v>30052</v>
      </c>
      <c r="J207" s="170">
        <v>22926</v>
      </c>
      <c r="K207" s="170">
        <v>7126</v>
      </c>
      <c r="L207" s="170"/>
      <c r="M207" s="170">
        <f t="shared" si="111"/>
        <v>39857</v>
      </c>
      <c r="N207" s="170">
        <v>23970</v>
      </c>
      <c r="O207" s="170">
        <v>15887</v>
      </c>
      <c r="P207" s="170"/>
      <c r="Q207" s="170">
        <f t="shared" si="112"/>
        <v>50217</v>
      </c>
      <c r="R207" s="170">
        <v>36966</v>
      </c>
      <c r="S207" s="170">
        <v>13251</v>
      </c>
      <c r="T207" s="170"/>
      <c r="U207" s="170">
        <f t="shared" si="113"/>
        <v>64140</v>
      </c>
      <c r="V207" s="170">
        <v>45330</v>
      </c>
      <c r="W207" s="170">
        <v>18810</v>
      </c>
      <c r="X207" s="170"/>
      <c r="Y207" s="170">
        <f t="shared" si="114"/>
        <v>48464</v>
      </c>
      <c r="Z207" s="170">
        <v>31770</v>
      </c>
      <c r="AA207" s="170">
        <v>16694</v>
      </c>
      <c r="AB207" s="170"/>
      <c r="AC207" s="170">
        <f t="shared" si="115"/>
        <v>43603</v>
      </c>
      <c r="AD207" s="170">
        <v>28445</v>
      </c>
      <c r="AE207" s="170">
        <v>15158</v>
      </c>
      <c r="AF207" s="170"/>
      <c r="AG207" s="170">
        <f t="shared" si="116"/>
        <v>28559</v>
      </c>
      <c r="AH207" s="170">
        <v>22360</v>
      </c>
      <c r="AI207" s="170">
        <v>6199</v>
      </c>
      <c r="AJ207" s="170"/>
      <c r="AK207" s="170">
        <f t="shared" si="117"/>
        <v>14209</v>
      </c>
      <c r="AL207" s="170">
        <v>11782</v>
      </c>
      <c r="AM207" s="170">
        <v>2427</v>
      </c>
      <c r="AN207" s="170"/>
      <c r="AO207" s="170">
        <f t="shared" si="118"/>
        <v>12358</v>
      </c>
      <c r="AP207" s="170">
        <v>8559</v>
      </c>
      <c r="AQ207" s="170">
        <v>3799</v>
      </c>
      <c r="AR207" s="170"/>
      <c r="AS207" s="170">
        <v>19355</v>
      </c>
      <c r="AT207" s="170">
        <v>14232</v>
      </c>
      <c r="AU207" s="170">
        <v>5123</v>
      </c>
      <c r="AV207" s="170"/>
      <c r="AW207" s="170">
        <v>21298</v>
      </c>
      <c r="AX207" s="170">
        <v>10515</v>
      </c>
      <c r="AY207" s="170">
        <v>10783</v>
      </c>
    </row>
    <row r="208" spans="2:51" ht="14.25" customHeight="1">
      <c r="B208" s="174" t="s">
        <v>51</v>
      </c>
      <c r="C208" s="174" t="s">
        <v>874</v>
      </c>
      <c r="D208" s="174"/>
      <c r="E208" s="170">
        <f t="shared" si="109"/>
        <v>39825</v>
      </c>
      <c r="F208" s="170">
        <v>36776</v>
      </c>
      <c r="G208" s="170">
        <v>3049</v>
      </c>
      <c r="H208" s="170"/>
      <c r="I208" s="170">
        <f t="shared" si="110"/>
        <v>31893</v>
      </c>
      <c r="J208" s="170">
        <v>28168</v>
      </c>
      <c r="K208" s="170">
        <v>3725</v>
      </c>
      <c r="L208" s="170"/>
      <c r="M208" s="170">
        <f t="shared" si="111"/>
        <v>34297</v>
      </c>
      <c r="N208" s="170">
        <v>30753</v>
      </c>
      <c r="O208" s="170">
        <v>3544</v>
      </c>
      <c r="P208" s="170"/>
      <c r="Q208" s="170">
        <f t="shared" si="112"/>
        <v>54076</v>
      </c>
      <c r="R208" s="170">
        <v>49311</v>
      </c>
      <c r="S208" s="170">
        <v>4765</v>
      </c>
      <c r="T208" s="170"/>
      <c r="U208" s="170">
        <f t="shared" si="113"/>
        <v>61741</v>
      </c>
      <c r="V208" s="170">
        <v>54411</v>
      </c>
      <c r="W208" s="170">
        <v>7330</v>
      </c>
      <c r="X208" s="170"/>
      <c r="Y208" s="170">
        <f t="shared" si="114"/>
        <v>65255</v>
      </c>
      <c r="Z208" s="170">
        <v>60309</v>
      </c>
      <c r="AA208" s="170">
        <v>4946</v>
      </c>
      <c r="AB208" s="170"/>
      <c r="AC208" s="170">
        <f t="shared" si="115"/>
        <v>43485</v>
      </c>
      <c r="AD208" s="170">
        <v>36518</v>
      </c>
      <c r="AE208" s="170">
        <v>6967</v>
      </c>
      <c r="AF208" s="170"/>
      <c r="AG208" s="170">
        <f t="shared" si="116"/>
        <v>36080</v>
      </c>
      <c r="AH208" s="170">
        <v>30035</v>
      </c>
      <c r="AI208" s="170">
        <v>6045</v>
      </c>
      <c r="AJ208" s="170"/>
      <c r="AK208" s="170">
        <f t="shared" si="117"/>
        <v>23054</v>
      </c>
      <c r="AL208" s="170">
        <v>20804</v>
      </c>
      <c r="AM208" s="170">
        <v>2250</v>
      </c>
      <c r="AN208" s="170"/>
      <c r="AO208" s="170">
        <f t="shared" si="118"/>
        <v>32052</v>
      </c>
      <c r="AP208" s="170">
        <v>28872</v>
      </c>
      <c r="AQ208" s="170">
        <v>3180</v>
      </c>
      <c r="AR208" s="170"/>
      <c r="AS208" s="170">
        <v>53981</v>
      </c>
      <c r="AT208" s="170">
        <v>46380</v>
      </c>
      <c r="AU208" s="170">
        <v>7601</v>
      </c>
      <c r="AV208" s="170"/>
      <c r="AW208" s="170">
        <v>89475</v>
      </c>
      <c r="AX208" s="170">
        <v>85596</v>
      </c>
      <c r="AY208" s="170">
        <v>3879</v>
      </c>
    </row>
    <row r="209" spans="2:51" ht="14.25" customHeight="1">
      <c r="B209" s="174" t="s">
        <v>52</v>
      </c>
      <c r="C209" s="174" t="s">
        <v>875</v>
      </c>
      <c r="D209" s="174"/>
      <c r="E209" s="170">
        <f t="shared" si="109"/>
        <v>92113</v>
      </c>
      <c r="F209" s="170">
        <v>82190</v>
      </c>
      <c r="G209" s="170">
        <v>9923</v>
      </c>
      <c r="H209" s="170"/>
      <c r="I209" s="170">
        <f t="shared" si="110"/>
        <v>63288</v>
      </c>
      <c r="J209" s="170">
        <v>53564</v>
      </c>
      <c r="K209" s="170">
        <v>9724</v>
      </c>
      <c r="L209" s="170"/>
      <c r="M209" s="170">
        <f t="shared" si="111"/>
        <v>53418</v>
      </c>
      <c r="N209" s="170">
        <v>43171</v>
      </c>
      <c r="O209" s="170">
        <v>10247</v>
      </c>
      <c r="P209" s="170"/>
      <c r="Q209" s="170">
        <f t="shared" si="112"/>
        <v>112026</v>
      </c>
      <c r="R209" s="170">
        <v>101025</v>
      </c>
      <c r="S209" s="170">
        <v>11001</v>
      </c>
      <c r="T209" s="170"/>
      <c r="U209" s="170">
        <f t="shared" si="113"/>
        <v>135720</v>
      </c>
      <c r="V209" s="170">
        <v>120262</v>
      </c>
      <c r="W209" s="170">
        <v>15458</v>
      </c>
      <c r="X209" s="170"/>
      <c r="Y209" s="170">
        <f t="shared" si="114"/>
        <v>103233</v>
      </c>
      <c r="Z209" s="170">
        <v>89538</v>
      </c>
      <c r="AA209" s="170">
        <v>13695</v>
      </c>
      <c r="AB209" s="170"/>
      <c r="AC209" s="170">
        <f t="shared" si="115"/>
        <v>85510</v>
      </c>
      <c r="AD209" s="170">
        <v>72763</v>
      </c>
      <c r="AE209" s="170">
        <v>12747</v>
      </c>
      <c r="AF209" s="170"/>
      <c r="AG209" s="170">
        <f t="shared" si="116"/>
        <v>81428</v>
      </c>
      <c r="AH209" s="170">
        <v>70931</v>
      </c>
      <c r="AI209" s="170">
        <v>10497</v>
      </c>
      <c r="AJ209" s="170"/>
      <c r="AK209" s="170">
        <f t="shared" si="117"/>
        <v>33114</v>
      </c>
      <c r="AL209" s="170">
        <v>28068</v>
      </c>
      <c r="AM209" s="170">
        <v>5046</v>
      </c>
      <c r="AN209" s="170"/>
      <c r="AO209" s="170">
        <f t="shared" si="118"/>
        <v>41554</v>
      </c>
      <c r="AP209" s="170">
        <v>37179</v>
      </c>
      <c r="AQ209" s="170">
        <v>4375</v>
      </c>
      <c r="AR209" s="170"/>
      <c r="AS209" s="170">
        <v>66093</v>
      </c>
      <c r="AT209" s="170">
        <v>55923</v>
      </c>
      <c r="AU209" s="170">
        <v>10170</v>
      </c>
      <c r="AV209" s="170"/>
      <c r="AW209" s="170">
        <v>108038</v>
      </c>
      <c r="AX209" s="170">
        <v>95973</v>
      </c>
      <c r="AY209" s="170">
        <v>12065</v>
      </c>
    </row>
    <row r="210" spans="2:51" ht="14.25" customHeight="1">
      <c r="B210" s="255" t="s">
        <v>183</v>
      </c>
      <c r="C210" s="255" t="s">
        <v>876</v>
      </c>
      <c r="D210" s="255"/>
      <c r="E210" s="256">
        <f t="shared" si="109"/>
        <v>1830814</v>
      </c>
      <c r="F210" s="256">
        <v>1762402</v>
      </c>
      <c r="G210" s="256">
        <v>68412</v>
      </c>
      <c r="H210" s="256"/>
      <c r="I210" s="256">
        <f t="shared" si="110"/>
        <v>943004</v>
      </c>
      <c r="J210" s="256">
        <v>906623</v>
      </c>
      <c r="K210" s="256">
        <v>36381</v>
      </c>
      <c r="L210" s="256"/>
      <c r="M210" s="256">
        <f t="shared" si="111"/>
        <v>1196099</v>
      </c>
      <c r="N210" s="256">
        <v>1130478</v>
      </c>
      <c r="O210" s="256">
        <v>65621</v>
      </c>
      <c r="P210" s="256"/>
      <c r="Q210" s="256">
        <f t="shared" si="112"/>
        <v>1561585</v>
      </c>
      <c r="R210" s="256">
        <v>1479109</v>
      </c>
      <c r="S210" s="256">
        <v>82476</v>
      </c>
      <c r="T210" s="256"/>
      <c r="U210" s="256">
        <f t="shared" si="113"/>
        <v>1489413</v>
      </c>
      <c r="V210" s="256">
        <v>1400179</v>
      </c>
      <c r="W210" s="256">
        <v>89234</v>
      </c>
      <c r="X210" s="256"/>
      <c r="Y210" s="256">
        <f t="shared" si="114"/>
        <v>1469789</v>
      </c>
      <c r="Z210" s="256">
        <v>1385744</v>
      </c>
      <c r="AA210" s="256">
        <v>84045</v>
      </c>
      <c r="AB210" s="256"/>
      <c r="AC210" s="256">
        <f t="shared" si="115"/>
        <v>1447321</v>
      </c>
      <c r="AD210" s="256">
        <v>1372420</v>
      </c>
      <c r="AE210" s="256">
        <v>74901</v>
      </c>
      <c r="AF210" s="256"/>
      <c r="AG210" s="256">
        <f t="shared" si="116"/>
        <v>1525693</v>
      </c>
      <c r="AH210" s="256">
        <v>1471148</v>
      </c>
      <c r="AI210" s="256">
        <v>54545</v>
      </c>
      <c r="AJ210" s="256"/>
      <c r="AK210" s="256">
        <f t="shared" si="117"/>
        <v>989223</v>
      </c>
      <c r="AL210" s="256">
        <v>960095</v>
      </c>
      <c r="AM210" s="256">
        <v>29128</v>
      </c>
      <c r="AN210" s="256"/>
      <c r="AO210" s="256">
        <f t="shared" si="118"/>
        <v>951387</v>
      </c>
      <c r="AP210" s="256">
        <v>910790</v>
      </c>
      <c r="AQ210" s="256">
        <v>40597</v>
      </c>
      <c r="AR210" s="256"/>
      <c r="AS210" s="256">
        <v>1795141</v>
      </c>
      <c r="AT210" s="256">
        <v>1728613</v>
      </c>
      <c r="AU210" s="256">
        <v>66528</v>
      </c>
      <c r="AV210" s="256"/>
      <c r="AW210" s="256">
        <v>2397246</v>
      </c>
      <c r="AX210" s="256">
        <v>2328664</v>
      </c>
      <c r="AY210" s="256">
        <v>68582</v>
      </c>
    </row>
    <row r="211" spans="2:51" ht="14.25" customHeight="1">
      <c r="B211" s="174" t="s">
        <v>53</v>
      </c>
      <c r="C211" s="174" t="s">
        <v>877</v>
      </c>
      <c r="D211" s="174"/>
      <c r="E211" s="170">
        <f t="shared" si="109"/>
        <v>14023</v>
      </c>
      <c r="F211" s="170">
        <v>13017</v>
      </c>
      <c r="G211" s="170">
        <v>1006</v>
      </c>
      <c r="H211" s="170"/>
      <c r="I211" s="170">
        <f t="shared" si="110"/>
        <v>14991</v>
      </c>
      <c r="J211" s="170">
        <v>13641</v>
      </c>
      <c r="K211" s="170">
        <v>1350</v>
      </c>
      <c r="L211" s="170"/>
      <c r="M211" s="170">
        <f t="shared" si="111"/>
        <v>15358</v>
      </c>
      <c r="N211" s="170">
        <v>13243</v>
      </c>
      <c r="O211" s="170">
        <v>2115</v>
      </c>
      <c r="P211" s="170"/>
      <c r="Q211" s="170">
        <f t="shared" si="112"/>
        <v>21786</v>
      </c>
      <c r="R211" s="170">
        <v>19656</v>
      </c>
      <c r="S211" s="170">
        <v>2130</v>
      </c>
      <c r="T211" s="170"/>
      <c r="U211" s="170">
        <f t="shared" si="113"/>
        <v>21369</v>
      </c>
      <c r="V211" s="170">
        <v>19254</v>
      </c>
      <c r="W211" s="170">
        <v>2115</v>
      </c>
      <c r="X211" s="170"/>
      <c r="Y211" s="170">
        <f t="shared" si="114"/>
        <v>21184</v>
      </c>
      <c r="Z211" s="170">
        <v>19201</v>
      </c>
      <c r="AA211" s="170">
        <v>1983</v>
      </c>
      <c r="AB211" s="170"/>
      <c r="AC211" s="170">
        <f t="shared" si="115"/>
        <v>14923</v>
      </c>
      <c r="AD211" s="170">
        <v>12970</v>
      </c>
      <c r="AE211" s="170">
        <v>1953</v>
      </c>
      <c r="AF211" s="170"/>
      <c r="AG211" s="170">
        <f t="shared" si="116"/>
        <v>15192</v>
      </c>
      <c r="AH211" s="170">
        <v>12865</v>
      </c>
      <c r="AI211" s="170">
        <v>2327</v>
      </c>
      <c r="AJ211" s="170"/>
      <c r="AK211" s="170">
        <f t="shared" si="117"/>
        <v>8724</v>
      </c>
      <c r="AL211" s="170">
        <v>7598</v>
      </c>
      <c r="AM211" s="170">
        <v>1126</v>
      </c>
      <c r="AN211" s="170"/>
      <c r="AO211" s="170">
        <f t="shared" si="118"/>
        <v>8116</v>
      </c>
      <c r="AP211" s="170">
        <v>4900</v>
      </c>
      <c r="AQ211" s="170">
        <v>3216</v>
      </c>
      <c r="AR211" s="170"/>
      <c r="AS211" s="170">
        <v>19244</v>
      </c>
      <c r="AT211" s="170">
        <v>17177</v>
      </c>
      <c r="AU211" s="170">
        <v>2067</v>
      </c>
      <c r="AV211" s="170"/>
      <c r="AW211" s="170">
        <v>19316</v>
      </c>
      <c r="AX211" s="170">
        <v>17422</v>
      </c>
      <c r="AY211" s="170">
        <v>1894</v>
      </c>
    </row>
    <row r="212" spans="2:51" ht="14.25" customHeight="1">
      <c r="B212" s="174" t="s">
        <v>184</v>
      </c>
      <c r="C212" s="174" t="s">
        <v>878</v>
      </c>
      <c r="D212" s="174"/>
      <c r="E212" s="170">
        <f t="shared" si="109"/>
        <v>24352</v>
      </c>
      <c r="F212" s="170">
        <v>23316</v>
      </c>
      <c r="G212" s="170">
        <v>1036</v>
      </c>
      <c r="H212" s="170"/>
      <c r="I212" s="170">
        <f t="shared" si="110"/>
        <v>20794</v>
      </c>
      <c r="J212" s="170">
        <v>20190</v>
      </c>
      <c r="K212" s="170">
        <v>604</v>
      </c>
      <c r="L212" s="170"/>
      <c r="M212" s="170">
        <f t="shared" si="111"/>
        <v>26762</v>
      </c>
      <c r="N212" s="170">
        <v>26284</v>
      </c>
      <c r="O212" s="170">
        <v>478</v>
      </c>
      <c r="P212" s="170"/>
      <c r="Q212" s="170">
        <f t="shared" si="112"/>
        <v>34418</v>
      </c>
      <c r="R212" s="170">
        <v>34036</v>
      </c>
      <c r="S212" s="170">
        <v>382</v>
      </c>
      <c r="T212" s="170"/>
      <c r="U212" s="170">
        <f t="shared" si="113"/>
        <v>36286</v>
      </c>
      <c r="V212" s="170">
        <v>35925</v>
      </c>
      <c r="W212" s="170">
        <v>361</v>
      </c>
      <c r="X212" s="170"/>
      <c r="Y212" s="170">
        <f t="shared" si="114"/>
        <v>32016</v>
      </c>
      <c r="Z212" s="170">
        <v>31681</v>
      </c>
      <c r="AA212" s="170">
        <v>335</v>
      </c>
      <c r="AB212" s="170"/>
      <c r="AC212" s="170">
        <f t="shared" si="115"/>
        <v>31742</v>
      </c>
      <c r="AD212" s="170">
        <v>31334</v>
      </c>
      <c r="AE212" s="170">
        <v>408</v>
      </c>
      <c r="AF212" s="170"/>
      <c r="AG212" s="170">
        <f t="shared" si="116"/>
        <v>34879</v>
      </c>
      <c r="AH212" s="170">
        <v>34528</v>
      </c>
      <c r="AI212" s="170">
        <v>351</v>
      </c>
      <c r="AJ212" s="170"/>
      <c r="AK212" s="170">
        <f t="shared" si="117"/>
        <v>16009</v>
      </c>
      <c r="AL212" s="170">
        <v>15874</v>
      </c>
      <c r="AM212" s="170">
        <v>135</v>
      </c>
      <c r="AN212" s="170"/>
      <c r="AO212" s="170">
        <f t="shared" si="118"/>
        <v>13845</v>
      </c>
      <c r="AP212" s="170">
        <v>13482</v>
      </c>
      <c r="AQ212" s="170">
        <v>363</v>
      </c>
      <c r="AR212" s="170"/>
      <c r="AS212" s="170">
        <v>19131</v>
      </c>
      <c r="AT212" s="170">
        <v>18798</v>
      </c>
      <c r="AU212" s="170">
        <v>333</v>
      </c>
      <c r="AV212" s="170"/>
      <c r="AW212" s="170">
        <v>28187</v>
      </c>
      <c r="AX212" s="170">
        <v>27839</v>
      </c>
      <c r="AY212" s="170">
        <v>348</v>
      </c>
    </row>
    <row r="213" spans="2:51" ht="14.25" customHeight="1">
      <c r="B213" s="174" t="s">
        <v>180</v>
      </c>
      <c r="C213" s="174" t="s">
        <v>869</v>
      </c>
      <c r="D213" s="174"/>
      <c r="E213" s="170">
        <f t="shared" si="109"/>
        <v>61856</v>
      </c>
      <c r="F213" s="170">
        <v>50171</v>
      </c>
      <c r="G213" s="170">
        <v>11685</v>
      </c>
      <c r="H213" s="170"/>
      <c r="I213" s="170">
        <f t="shared" si="110"/>
        <v>82261</v>
      </c>
      <c r="J213" s="170">
        <v>60422</v>
      </c>
      <c r="K213" s="170">
        <v>21839</v>
      </c>
      <c r="L213" s="170"/>
      <c r="M213" s="170">
        <f t="shared" si="111"/>
        <v>111717</v>
      </c>
      <c r="N213" s="170">
        <v>68102</v>
      </c>
      <c r="O213" s="170">
        <v>43615</v>
      </c>
      <c r="P213" s="170"/>
      <c r="Q213" s="170">
        <f t="shared" si="112"/>
        <v>138136</v>
      </c>
      <c r="R213" s="170">
        <v>93071</v>
      </c>
      <c r="S213" s="170">
        <v>45065</v>
      </c>
      <c r="T213" s="170"/>
      <c r="U213" s="170">
        <f t="shared" si="113"/>
        <v>199781</v>
      </c>
      <c r="V213" s="170">
        <v>146442</v>
      </c>
      <c r="W213" s="170">
        <v>53339</v>
      </c>
      <c r="X213" s="170"/>
      <c r="Y213" s="170">
        <f t="shared" si="114"/>
        <v>253226</v>
      </c>
      <c r="Z213" s="170">
        <v>204972</v>
      </c>
      <c r="AA213" s="170">
        <v>48254</v>
      </c>
      <c r="AB213" s="170"/>
      <c r="AC213" s="170">
        <f t="shared" si="115"/>
        <v>189769</v>
      </c>
      <c r="AD213" s="170">
        <v>139827</v>
      </c>
      <c r="AE213" s="170">
        <v>49942</v>
      </c>
      <c r="AF213" s="170"/>
      <c r="AG213" s="170">
        <f t="shared" si="116"/>
        <v>138854</v>
      </c>
      <c r="AH213" s="170">
        <v>100668</v>
      </c>
      <c r="AI213" s="170">
        <v>38186</v>
      </c>
      <c r="AJ213" s="170"/>
      <c r="AK213" s="170">
        <f t="shared" si="117"/>
        <v>80419</v>
      </c>
      <c r="AL213" s="170">
        <v>61102</v>
      </c>
      <c r="AM213" s="170">
        <v>19317</v>
      </c>
      <c r="AN213" s="170"/>
      <c r="AO213" s="170">
        <f t="shared" si="118"/>
        <v>93219</v>
      </c>
      <c r="AP213" s="170">
        <v>75278</v>
      </c>
      <c r="AQ213" s="170">
        <v>17941</v>
      </c>
      <c r="AR213" s="170"/>
      <c r="AS213" s="170">
        <v>113005</v>
      </c>
      <c r="AT213" s="170">
        <v>79788</v>
      </c>
      <c r="AU213" s="170">
        <v>33217</v>
      </c>
      <c r="AV213" s="170"/>
      <c r="AW213" s="170">
        <v>185172</v>
      </c>
      <c r="AX213" s="170">
        <v>130360</v>
      </c>
      <c r="AY213" s="170">
        <v>54812</v>
      </c>
    </row>
    <row r="214" spans="2:51" ht="14.25" customHeight="1">
      <c r="B214" s="174" t="s">
        <v>185</v>
      </c>
      <c r="C214" s="174" t="s">
        <v>879</v>
      </c>
      <c r="D214" s="174"/>
      <c r="E214" s="170">
        <f t="shared" si="109"/>
        <v>2430</v>
      </c>
      <c r="F214" s="170">
        <v>2135</v>
      </c>
      <c r="G214" s="170">
        <v>295</v>
      </c>
      <c r="H214" s="170"/>
      <c r="I214" s="170">
        <f t="shared" si="110"/>
        <v>2502</v>
      </c>
      <c r="J214" s="170">
        <v>2306</v>
      </c>
      <c r="K214" s="170">
        <v>196</v>
      </c>
      <c r="L214" s="170"/>
      <c r="M214" s="170">
        <f t="shared" si="111"/>
        <v>2078</v>
      </c>
      <c r="N214" s="170">
        <v>1873</v>
      </c>
      <c r="O214" s="170">
        <v>205</v>
      </c>
      <c r="P214" s="170"/>
      <c r="Q214" s="170">
        <f t="shared" si="112"/>
        <v>2145</v>
      </c>
      <c r="R214" s="170">
        <v>2005</v>
      </c>
      <c r="S214" s="170">
        <v>140</v>
      </c>
      <c r="T214" s="170"/>
      <c r="U214" s="170">
        <f t="shared" si="113"/>
        <v>2363</v>
      </c>
      <c r="V214" s="170">
        <v>2217</v>
      </c>
      <c r="W214" s="170">
        <v>146</v>
      </c>
      <c r="X214" s="170"/>
      <c r="Y214" s="170">
        <f t="shared" si="114"/>
        <v>2014</v>
      </c>
      <c r="Z214" s="170">
        <v>1860</v>
      </c>
      <c r="AA214" s="170">
        <v>154</v>
      </c>
      <c r="AB214" s="170"/>
      <c r="AC214" s="170">
        <f t="shared" si="115"/>
        <v>1985</v>
      </c>
      <c r="AD214" s="170">
        <v>1794</v>
      </c>
      <c r="AE214" s="170">
        <v>191</v>
      </c>
      <c r="AF214" s="170"/>
      <c r="AG214" s="170">
        <f t="shared" si="116"/>
        <v>2775</v>
      </c>
      <c r="AH214" s="170">
        <v>2635</v>
      </c>
      <c r="AI214" s="170">
        <v>140</v>
      </c>
      <c r="AJ214" s="170"/>
      <c r="AK214" s="170">
        <f t="shared" si="117"/>
        <v>1222</v>
      </c>
      <c r="AL214" s="170">
        <v>1174</v>
      </c>
      <c r="AM214" s="170">
        <v>48</v>
      </c>
      <c r="AN214" s="170"/>
      <c r="AO214" s="170">
        <f t="shared" si="118"/>
        <v>716</v>
      </c>
      <c r="AP214" s="170">
        <v>636</v>
      </c>
      <c r="AQ214" s="170">
        <v>80</v>
      </c>
      <c r="AR214" s="170"/>
      <c r="AS214" s="170">
        <v>1883</v>
      </c>
      <c r="AT214" s="170">
        <v>1807</v>
      </c>
      <c r="AU214" s="170">
        <v>76</v>
      </c>
      <c r="AV214" s="170"/>
      <c r="AW214" s="170">
        <v>3900</v>
      </c>
      <c r="AX214" s="170">
        <v>3797</v>
      </c>
      <c r="AY214" s="170">
        <v>103</v>
      </c>
    </row>
    <row r="215" spans="2:51" ht="14.25" customHeight="1">
      <c r="B215" s="176" t="s">
        <v>187</v>
      </c>
      <c r="C215" s="174" t="s">
        <v>881</v>
      </c>
      <c r="D215" s="174"/>
      <c r="E215" s="170">
        <f t="shared" si="109"/>
        <v>3974</v>
      </c>
      <c r="F215" s="170">
        <v>3721</v>
      </c>
      <c r="G215" s="170">
        <v>253</v>
      </c>
      <c r="H215" s="170"/>
      <c r="I215" s="170">
        <f t="shared" si="110"/>
        <v>3334</v>
      </c>
      <c r="J215" s="170">
        <v>3086</v>
      </c>
      <c r="K215" s="170">
        <v>248</v>
      </c>
      <c r="L215" s="170"/>
      <c r="M215" s="170">
        <f t="shared" si="111"/>
        <v>2629</v>
      </c>
      <c r="N215" s="170">
        <v>2405</v>
      </c>
      <c r="O215" s="170">
        <v>224</v>
      </c>
      <c r="P215" s="170"/>
      <c r="Q215" s="170">
        <f t="shared" si="112"/>
        <v>2253</v>
      </c>
      <c r="R215" s="170">
        <v>2080</v>
      </c>
      <c r="S215" s="170">
        <v>173</v>
      </c>
      <c r="T215" s="170"/>
      <c r="U215" s="170">
        <f t="shared" si="113"/>
        <v>2545</v>
      </c>
      <c r="V215" s="170">
        <v>2339</v>
      </c>
      <c r="W215" s="170">
        <v>206</v>
      </c>
      <c r="X215" s="170"/>
      <c r="Y215" s="170">
        <f t="shared" si="114"/>
        <v>2420</v>
      </c>
      <c r="Z215" s="170">
        <v>2265</v>
      </c>
      <c r="AA215" s="170">
        <v>155</v>
      </c>
      <c r="AB215" s="170"/>
      <c r="AC215" s="170">
        <f t="shared" si="115"/>
        <v>2583</v>
      </c>
      <c r="AD215" s="170">
        <v>2398</v>
      </c>
      <c r="AE215" s="170">
        <v>185</v>
      </c>
      <c r="AF215" s="170"/>
      <c r="AG215" s="170">
        <f t="shared" si="116"/>
        <v>3409</v>
      </c>
      <c r="AH215" s="170">
        <v>3229</v>
      </c>
      <c r="AI215" s="170">
        <v>180</v>
      </c>
      <c r="AJ215" s="170"/>
      <c r="AK215" s="170">
        <f t="shared" si="117"/>
        <v>1185</v>
      </c>
      <c r="AL215" s="170">
        <v>1126</v>
      </c>
      <c r="AM215" s="170">
        <v>59</v>
      </c>
      <c r="AN215" s="170"/>
      <c r="AO215" s="170">
        <f t="shared" si="118"/>
        <v>1193</v>
      </c>
      <c r="AP215" s="170">
        <v>1080</v>
      </c>
      <c r="AQ215" s="170">
        <v>113</v>
      </c>
      <c r="AR215" s="170"/>
      <c r="AS215" s="170">
        <v>1620</v>
      </c>
      <c r="AT215" s="170">
        <v>1486</v>
      </c>
      <c r="AU215" s="170">
        <v>134</v>
      </c>
      <c r="AV215" s="170"/>
      <c r="AW215" s="170">
        <v>4042</v>
      </c>
      <c r="AX215" s="170">
        <v>3907</v>
      </c>
      <c r="AY215" s="170">
        <v>135</v>
      </c>
    </row>
    <row r="216" spans="2:51" ht="14.25" customHeight="1">
      <c r="B216" s="174" t="s">
        <v>186</v>
      </c>
      <c r="C216" s="176" t="s">
        <v>880</v>
      </c>
      <c r="D216" s="176"/>
      <c r="E216" s="170">
        <f t="shared" si="109"/>
        <v>7109</v>
      </c>
      <c r="F216" s="170">
        <v>6827</v>
      </c>
      <c r="G216" s="170">
        <v>282</v>
      </c>
      <c r="H216" s="170"/>
      <c r="I216" s="170">
        <f t="shared" si="110"/>
        <v>4769</v>
      </c>
      <c r="J216" s="170">
        <v>4439</v>
      </c>
      <c r="K216" s="170">
        <v>330</v>
      </c>
      <c r="L216" s="170"/>
      <c r="M216" s="170">
        <f t="shared" si="111"/>
        <v>4297</v>
      </c>
      <c r="N216" s="170">
        <v>4007</v>
      </c>
      <c r="O216" s="170">
        <v>290</v>
      </c>
      <c r="P216" s="170"/>
      <c r="Q216" s="170">
        <f t="shared" si="112"/>
        <v>3720</v>
      </c>
      <c r="R216" s="170">
        <v>3373</v>
      </c>
      <c r="S216" s="170">
        <v>347</v>
      </c>
      <c r="T216" s="170"/>
      <c r="U216" s="170">
        <f t="shared" si="113"/>
        <v>4039</v>
      </c>
      <c r="V216" s="170">
        <v>3722</v>
      </c>
      <c r="W216" s="170">
        <v>317</v>
      </c>
      <c r="X216" s="170"/>
      <c r="Y216" s="170">
        <f t="shared" si="114"/>
        <v>3849</v>
      </c>
      <c r="Z216" s="170">
        <v>3457</v>
      </c>
      <c r="AA216" s="170">
        <v>392</v>
      </c>
      <c r="AB216" s="170"/>
      <c r="AC216" s="170">
        <f t="shared" si="115"/>
        <v>4027</v>
      </c>
      <c r="AD216" s="170">
        <v>3656</v>
      </c>
      <c r="AE216" s="170">
        <v>371</v>
      </c>
      <c r="AF216" s="170"/>
      <c r="AG216" s="170">
        <f t="shared" si="116"/>
        <v>5240</v>
      </c>
      <c r="AH216" s="170">
        <v>4951</v>
      </c>
      <c r="AI216" s="170">
        <v>289</v>
      </c>
      <c r="AJ216" s="170"/>
      <c r="AK216" s="170">
        <f t="shared" si="117"/>
        <v>1997</v>
      </c>
      <c r="AL216" s="170">
        <v>1850</v>
      </c>
      <c r="AM216" s="170">
        <v>147</v>
      </c>
      <c r="AN216" s="170"/>
      <c r="AO216" s="170">
        <f t="shared" si="118"/>
        <v>1605</v>
      </c>
      <c r="AP216" s="170">
        <v>1313</v>
      </c>
      <c r="AQ216" s="170">
        <v>292</v>
      </c>
      <c r="AR216" s="170"/>
      <c r="AS216" s="170">
        <v>2456</v>
      </c>
      <c r="AT216" s="170">
        <v>2200</v>
      </c>
      <c r="AU216" s="170">
        <v>256</v>
      </c>
      <c r="AV216" s="170"/>
      <c r="AW216" s="170">
        <v>5878</v>
      </c>
      <c r="AX216" s="170">
        <v>5613</v>
      </c>
      <c r="AY216" s="170">
        <v>265</v>
      </c>
    </row>
    <row r="217" spans="2:51" ht="14.25" customHeight="1">
      <c r="B217" s="174" t="s">
        <v>188</v>
      </c>
      <c r="C217" s="174" t="s">
        <v>882</v>
      </c>
      <c r="D217" s="174"/>
      <c r="E217" s="170">
        <f t="shared" si="109"/>
        <v>61066</v>
      </c>
      <c r="F217" s="170">
        <v>57889</v>
      </c>
      <c r="G217" s="170">
        <v>3177</v>
      </c>
      <c r="H217" s="170"/>
      <c r="I217" s="170">
        <f t="shared" si="110"/>
        <v>41139</v>
      </c>
      <c r="J217" s="170">
        <v>39206</v>
      </c>
      <c r="K217" s="170">
        <v>1933</v>
      </c>
      <c r="L217" s="170"/>
      <c r="M217" s="170">
        <f t="shared" si="111"/>
        <v>25640</v>
      </c>
      <c r="N217" s="170">
        <v>24023</v>
      </c>
      <c r="O217" s="170">
        <v>1617</v>
      </c>
      <c r="P217" s="170"/>
      <c r="Q217" s="170">
        <f t="shared" si="112"/>
        <v>28628</v>
      </c>
      <c r="R217" s="170">
        <v>27310</v>
      </c>
      <c r="S217" s="170">
        <v>1318</v>
      </c>
      <c r="T217" s="170"/>
      <c r="U217" s="170">
        <f t="shared" si="113"/>
        <v>33581</v>
      </c>
      <c r="V217" s="170">
        <v>32225</v>
      </c>
      <c r="W217" s="170">
        <v>1356</v>
      </c>
      <c r="X217" s="170"/>
      <c r="Y217" s="170">
        <f t="shared" si="114"/>
        <v>29387</v>
      </c>
      <c r="Z217" s="170">
        <v>28140</v>
      </c>
      <c r="AA217" s="170">
        <v>1247</v>
      </c>
      <c r="AB217" s="170"/>
      <c r="AC217" s="170">
        <f t="shared" si="115"/>
        <v>28338</v>
      </c>
      <c r="AD217" s="170">
        <v>26937</v>
      </c>
      <c r="AE217" s="170">
        <v>1401</v>
      </c>
      <c r="AF217" s="170"/>
      <c r="AG217" s="170">
        <f t="shared" si="116"/>
        <v>40038</v>
      </c>
      <c r="AH217" s="170">
        <v>38798</v>
      </c>
      <c r="AI217" s="170">
        <v>1240</v>
      </c>
      <c r="AJ217" s="170"/>
      <c r="AK217" s="170">
        <f t="shared" si="117"/>
        <v>18709</v>
      </c>
      <c r="AL217" s="170">
        <v>18241</v>
      </c>
      <c r="AM217" s="170">
        <v>468</v>
      </c>
      <c r="AN217" s="170"/>
      <c r="AO217" s="170">
        <f t="shared" si="118"/>
        <v>9476</v>
      </c>
      <c r="AP217" s="170">
        <v>8683</v>
      </c>
      <c r="AQ217" s="170">
        <v>793</v>
      </c>
      <c r="AR217" s="170"/>
      <c r="AS217" s="170">
        <v>26971</v>
      </c>
      <c r="AT217" s="170">
        <v>25550</v>
      </c>
      <c r="AU217" s="170">
        <v>1421</v>
      </c>
      <c r="AV217" s="170"/>
      <c r="AW217" s="170">
        <v>51070</v>
      </c>
      <c r="AX217" s="170">
        <v>49779</v>
      </c>
      <c r="AY217" s="170">
        <v>1291</v>
      </c>
    </row>
    <row r="218" spans="2:51" ht="6.75" customHeight="1">
      <c r="B218" s="174"/>
      <c r="C218" s="174"/>
      <c r="D218" s="174"/>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row>
    <row r="219" spans="2:51" ht="15" customHeight="1">
      <c r="B219" s="177" t="s">
        <v>54</v>
      </c>
      <c r="C219" s="177"/>
      <c r="D219" s="177"/>
      <c r="E219" s="164">
        <f>SUM(E220:E238)</f>
        <v>55606</v>
      </c>
      <c r="F219" s="164">
        <f t="shared" ref="F219:G219" si="119">SUM(F220:F238)</f>
        <v>52662</v>
      </c>
      <c r="G219" s="164">
        <f t="shared" si="119"/>
        <v>2770</v>
      </c>
      <c r="H219" s="164"/>
      <c r="I219" s="164">
        <f>SUM(I220:I238)</f>
        <v>50113</v>
      </c>
      <c r="J219" s="164">
        <f t="shared" ref="J219" si="120">SUM(J220:J238)</f>
        <v>47611</v>
      </c>
      <c r="K219" s="164">
        <f t="shared" ref="K219" si="121">SUM(K220:K238)</f>
        <v>2502</v>
      </c>
      <c r="L219" s="164"/>
      <c r="M219" s="164">
        <f>SUM(M220:M238)</f>
        <v>49847</v>
      </c>
      <c r="N219" s="164">
        <f t="shared" ref="N219" si="122">SUM(N220:N238)</f>
        <v>47695</v>
      </c>
      <c r="O219" s="164">
        <f t="shared" ref="O219" si="123">SUM(O220:O238)</f>
        <v>2152</v>
      </c>
      <c r="P219" s="164"/>
      <c r="Q219" s="164">
        <f>SUM(Q220:Q238)</f>
        <v>63042</v>
      </c>
      <c r="R219" s="164">
        <f t="shared" ref="R219" si="124">SUM(R220:R238)</f>
        <v>60815</v>
      </c>
      <c r="S219" s="164">
        <f t="shared" ref="S219" si="125">SUM(S220:S238)</f>
        <v>2227</v>
      </c>
      <c r="T219" s="164"/>
      <c r="U219" s="164">
        <f>SUM(U220:U238)</f>
        <v>70971</v>
      </c>
      <c r="V219" s="164">
        <f t="shared" ref="V219" si="126">SUM(V220:V238)</f>
        <v>69146</v>
      </c>
      <c r="W219" s="164">
        <f t="shared" ref="W219" si="127">SUM(W220:W238)</f>
        <v>1825</v>
      </c>
      <c r="X219" s="164"/>
      <c r="Y219" s="164">
        <f>SUM(Y220:Y238)</f>
        <v>67772</v>
      </c>
      <c r="Z219" s="164">
        <f t="shared" ref="Z219" si="128">SUM(Z220:Z238)</f>
        <v>66006</v>
      </c>
      <c r="AA219" s="164">
        <f t="shared" ref="AA219" si="129">SUM(AA220:AA238)</f>
        <v>1766</v>
      </c>
      <c r="AB219" s="164"/>
      <c r="AC219" s="164">
        <f>SUM(AC220:AC238)</f>
        <v>65439</v>
      </c>
      <c r="AD219" s="164">
        <f t="shared" ref="AD219" si="130">SUM(AD220:AD238)</f>
        <v>63504</v>
      </c>
      <c r="AE219" s="164">
        <f t="shared" ref="AE219" si="131">SUM(AE220:AE238)</f>
        <v>1935</v>
      </c>
      <c r="AF219" s="164"/>
      <c r="AG219" s="164">
        <f>SUM(AG220:AG238)</f>
        <v>64745</v>
      </c>
      <c r="AH219" s="164">
        <f t="shared" ref="AH219" si="132">SUM(AH220:AH238)</f>
        <v>63130</v>
      </c>
      <c r="AI219" s="164">
        <f t="shared" ref="AI219" si="133">SUM(AI220:AI238)</f>
        <v>1615</v>
      </c>
      <c r="AJ219" s="164"/>
      <c r="AK219" s="164">
        <f>SUM(AK220:AK238)</f>
        <v>31416</v>
      </c>
      <c r="AL219" s="164">
        <f t="shared" ref="AL219" si="134">SUM(AL220:AL238)</f>
        <v>30349</v>
      </c>
      <c r="AM219" s="164">
        <f t="shared" ref="AM219" si="135">SUM(AM220:AM238)</f>
        <v>1067</v>
      </c>
      <c r="AN219" s="164"/>
      <c r="AO219" s="164">
        <f>SUM(AO220:AO238)</f>
        <v>19159</v>
      </c>
      <c r="AP219" s="164">
        <f t="shared" ref="AP219" si="136">SUM(AP220:AP238)</f>
        <v>17865</v>
      </c>
      <c r="AQ219" s="164">
        <f t="shared" ref="AQ219" si="137">SUM(AQ220:AQ238)</f>
        <v>1294</v>
      </c>
      <c r="AR219" s="164"/>
      <c r="AS219" s="164">
        <v>45350</v>
      </c>
      <c r="AT219" s="164">
        <v>43316</v>
      </c>
      <c r="AU219" s="164">
        <v>2034</v>
      </c>
      <c r="AV219" s="164"/>
      <c r="AW219" s="164">
        <v>59155</v>
      </c>
      <c r="AX219" s="164">
        <v>57373</v>
      </c>
      <c r="AY219" s="164">
        <v>1782</v>
      </c>
    </row>
    <row r="220" spans="2:51" ht="15" customHeight="1">
      <c r="B220" s="174" t="s">
        <v>792</v>
      </c>
      <c r="C220" s="174" t="s">
        <v>808</v>
      </c>
      <c r="D220" s="174"/>
      <c r="E220" s="170">
        <f t="shared" ref="E220:E238" si="138">F220+G220</f>
        <v>32051</v>
      </c>
      <c r="F220" s="170">
        <v>31145</v>
      </c>
      <c r="G220" s="170">
        <v>906</v>
      </c>
      <c r="H220" s="170"/>
      <c r="I220" s="170">
        <f t="shared" ref="I220:I238" si="139">J220+K220</f>
        <v>30358</v>
      </c>
      <c r="J220" s="170">
        <v>29449</v>
      </c>
      <c r="K220" s="170">
        <v>909</v>
      </c>
      <c r="L220" s="170"/>
      <c r="M220" s="170">
        <f t="shared" ref="M220:M238" si="140">N220+O220</f>
        <v>33803</v>
      </c>
      <c r="N220" s="170">
        <v>33114</v>
      </c>
      <c r="O220" s="170">
        <v>689</v>
      </c>
      <c r="P220" s="170"/>
      <c r="Q220" s="170">
        <f t="shared" ref="Q220:Q238" si="141">R220+S220</f>
        <v>41224</v>
      </c>
      <c r="R220" s="170">
        <v>40290</v>
      </c>
      <c r="S220" s="170">
        <v>934</v>
      </c>
      <c r="T220" s="170"/>
      <c r="U220" s="170">
        <f t="shared" ref="U220:U238" si="142">V220+W220</f>
        <v>47888</v>
      </c>
      <c r="V220" s="170">
        <v>47083</v>
      </c>
      <c r="W220" s="170">
        <v>805</v>
      </c>
      <c r="X220" s="170"/>
      <c r="Y220" s="170">
        <f t="shared" ref="Y220:Y238" si="143">Z220+AA220</f>
        <v>48196</v>
      </c>
      <c r="Z220" s="170">
        <v>47454</v>
      </c>
      <c r="AA220" s="170">
        <v>742</v>
      </c>
      <c r="AB220" s="170"/>
      <c r="AC220" s="170">
        <f t="shared" ref="AC220:AC238" si="144">AD220+AE220</f>
        <v>46696</v>
      </c>
      <c r="AD220" s="170">
        <v>45778</v>
      </c>
      <c r="AE220" s="170">
        <v>918</v>
      </c>
      <c r="AF220" s="170"/>
      <c r="AG220" s="170">
        <f t="shared" ref="AG220:AG238" si="145">AH220+AI220</f>
        <v>45390</v>
      </c>
      <c r="AH220" s="170">
        <v>44681</v>
      </c>
      <c r="AI220" s="170">
        <v>709</v>
      </c>
      <c r="AJ220" s="170"/>
      <c r="AK220" s="170">
        <f t="shared" ref="AK220:AK238" si="146">AL220+AM220</f>
        <v>22479</v>
      </c>
      <c r="AL220" s="170">
        <v>22005</v>
      </c>
      <c r="AM220" s="170">
        <v>474</v>
      </c>
      <c r="AN220" s="170"/>
      <c r="AO220" s="170">
        <f t="shared" ref="AO220:AO238" si="147">AP220+AQ220</f>
        <v>14743</v>
      </c>
      <c r="AP220" s="170">
        <v>14238</v>
      </c>
      <c r="AQ220" s="170">
        <v>505</v>
      </c>
      <c r="AR220" s="170"/>
      <c r="AS220" s="170">
        <v>32581</v>
      </c>
      <c r="AT220" s="170">
        <v>31825</v>
      </c>
      <c r="AU220" s="170">
        <v>756</v>
      </c>
      <c r="AV220" s="170"/>
      <c r="AW220" s="170">
        <v>40130</v>
      </c>
      <c r="AX220" s="170">
        <v>39564</v>
      </c>
      <c r="AY220" s="170">
        <v>566</v>
      </c>
    </row>
    <row r="221" spans="2:51" ht="15" customHeight="1">
      <c r="B221" s="174" t="s">
        <v>229</v>
      </c>
      <c r="C221" s="174" t="s">
        <v>824</v>
      </c>
      <c r="D221" s="174"/>
      <c r="E221" s="170">
        <f t="shared" si="138"/>
        <v>2</v>
      </c>
      <c r="F221" s="170">
        <v>0</v>
      </c>
      <c r="G221" s="170">
        <v>2</v>
      </c>
      <c r="H221" s="170"/>
      <c r="I221" s="170">
        <f t="shared" si="139"/>
        <v>1</v>
      </c>
      <c r="J221" s="170">
        <v>0</v>
      </c>
      <c r="K221" s="170">
        <v>1</v>
      </c>
      <c r="L221" s="170"/>
      <c r="M221" s="170">
        <f t="shared" si="140"/>
        <v>0</v>
      </c>
      <c r="N221" s="170">
        <v>0</v>
      </c>
      <c r="O221" s="170">
        <v>0</v>
      </c>
      <c r="P221" s="170"/>
      <c r="Q221" s="170">
        <f t="shared" si="141"/>
        <v>1</v>
      </c>
      <c r="R221" s="170">
        <v>0</v>
      </c>
      <c r="S221" s="170">
        <v>1</v>
      </c>
      <c r="T221" s="170"/>
      <c r="U221" s="170">
        <f t="shared" si="142"/>
        <v>0</v>
      </c>
      <c r="V221" s="170">
        <v>0</v>
      </c>
      <c r="W221" s="170">
        <v>0</v>
      </c>
      <c r="X221" s="170"/>
      <c r="Y221" s="170">
        <f t="shared" si="143"/>
        <v>0</v>
      </c>
      <c r="Z221" s="170">
        <v>0</v>
      </c>
      <c r="AA221" s="170">
        <v>0</v>
      </c>
      <c r="AB221" s="170"/>
      <c r="AC221" s="170">
        <f t="shared" si="144"/>
        <v>1</v>
      </c>
      <c r="AD221" s="170">
        <v>0</v>
      </c>
      <c r="AE221" s="170">
        <v>1</v>
      </c>
      <c r="AF221" s="170"/>
      <c r="AG221" s="170">
        <f t="shared" si="145"/>
        <v>0</v>
      </c>
      <c r="AH221" s="170">
        <v>0</v>
      </c>
      <c r="AI221" s="170">
        <v>0</v>
      </c>
      <c r="AJ221" s="170"/>
      <c r="AK221" s="170">
        <f t="shared" si="146"/>
        <v>0</v>
      </c>
      <c r="AL221" s="170">
        <v>0</v>
      </c>
      <c r="AM221" s="170">
        <v>0</v>
      </c>
      <c r="AN221" s="170"/>
      <c r="AO221" s="170">
        <f t="shared" si="147"/>
        <v>0</v>
      </c>
      <c r="AP221" s="170">
        <v>0</v>
      </c>
      <c r="AQ221" s="170">
        <v>0</v>
      </c>
      <c r="AR221" s="170"/>
      <c r="AS221" s="212">
        <v>0</v>
      </c>
      <c r="AT221" s="170">
        <v>0</v>
      </c>
      <c r="AU221" s="170">
        <v>0</v>
      </c>
      <c r="AV221" s="170">
        <v>0</v>
      </c>
      <c r="AW221" s="170">
        <v>0</v>
      </c>
      <c r="AX221" s="170">
        <v>0</v>
      </c>
      <c r="AY221" s="170">
        <v>0</v>
      </c>
    </row>
    <row r="222" spans="2:51" ht="15" customHeight="1">
      <c r="B222" s="174" t="s">
        <v>825</v>
      </c>
      <c r="C222" s="174" t="s">
        <v>826</v>
      </c>
      <c r="D222" s="174"/>
      <c r="E222" s="170">
        <f t="shared" si="138"/>
        <v>0</v>
      </c>
      <c r="F222" s="170">
        <v>0</v>
      </c>
      <c r="G222" s="170">
        <v>0</v>
      </c>
      <c r="H222" s="170"/>
      <c r="I222" s="170">
        <f t="shared" si="139"/>
        <v>0</v>
      </c>
      <c r="J222" s="170">
        <v>0</v>
      </c>
      <c r="K222" s="170">
        <v>0</v>
      </c>
      <c r="L222" s="170"/>
      <c r="M222" s="170">
        <f t="shared" si="140"/>
        <v>0</v>
      </c>
      <c r="N222" s="170">
        <v>0</v>
      </c>
      <c r="O222" s="170">
        <v>0</v>
      </c>
      <c r="P222" s="170"/>
      <c r="Q222" s="170">
        <f t="shared" si="141"/>
        <v>0</v>
      </c>
      <c r="R222" s="170">
        <v>0</v>
      </c>
      <c r="S222" s="170">
        <v>0</v>
      </c>
      <c r="T222" s="170"/>
      <c r="U222" s="170">
        <f t="shared" si="142"/>
        <v>0</v>
      </c>
      <c r="V222" s="170">
        <v>0</v>
      </c>
      <c r="W222" s="170">
        <v>0</v>
      </c>
      <c r="X222" s="170"/>
      <c r="Y222" s="170">
        <f t="shared" si="143"/>
        <v>0</v>
      </c>
      <c r="Z222" s="170">
        <v>0</v>
      </c>
      <c r="AA222" s="170">
        <v>0</v>
      </c>
      <c r="AB222" s="170"/>
      <c r="AC222" s="170">
        <f t="shared" si="144"/>
        <v>0</v>
      </c>
      <c r="AD222" s="170">
        <v>0</v>
      </c>
      <c r="AE222" s="170">
        <v>0</v>
      </c>
      <c r="AF222" s="170"/>
      <c r="AG222" s="170">
        <f t="shared" si="145"/>
        <v>1</v>
      </c>
      <c r="AH222" s="170">
        <v>0</v>
      </c>
      <c r="AI222" s="170">
        <v>1</v>
      </c>
      <c r="AJ222" s="170"/>
      <c r="AK222" s="170">
        <f t="shared" si="146"/>
        <v>0</v>
      </c>
      <c r="AL222" s="170">
        <v>0</v>
      </c>
      <c r="AM222" s="170">
        <v>0</v>
      </c>
      <c r="AN222" s="170"/>
      <c r="AO222" s="170">
        <f t="shared" si="147"/>
        <v>1</v>
      </c>
      <c r="AP222" s="170">
        <v>0</v>
      </c>
      <c r="AQ222" s="170">
        <v>1</v>
      </c>
      <c r="AR222" s="170"/>
      <c r="AS222" s="170">
        <v>0</v>
      </c>
      <c r="AT222" s="170">
        <v>0</v>
      </c>
      <c r="AU222" s="170">
        <v>0</v>
      </c>
      <c r="AV222" s="170">
        <v>0</v>
      </c>
      <c r="AW222" s="170">
        <v>0</v>
      </c>
      <c r="AX222" s="170">
        <v>0</v>
      </c>
      <c r="AY222" s="170">
        <v>0</v>
      </c>
    </row>
    <row r="223" spans="2:51" ht="15" customHeight="1">
      <c r="B223" s="174" t="s">
        <v>794</v>
      </c>
      <c r="C223" s="174" t="s">
        <v>810</v>
      </c>
      <c r="D223" s="174"/>
      <c r="E223" s="170">
        <f t="shared" si="138"/>
        <v>6135</v>
      </c>
      <c r="F223" s="170">
        <v>4946</v>
      </c>
      <c r="G223" s="170">
        <v>1189</v>
      </c>
      <c r="H223" s="170"/>
      <c r="I223" s="170">
        <f t="shared" si="139"/>
        <v>5276</v>
      </c>
      <c r="J223" s="170">
        <v>4270</v>
      </c>
      <c r="K223" s="170">
        <v>1006</v>
      </c>
      <c r="L223" s="170"/>
      <c r="M223" s="170">
        <f t="shared" si="140"/>
        <v>4439</v>
      </c>
      <c r="N223" s="170">
        <v>3468</v>
      </c>
      <c r="O223" s="170">
        <v>971</v>
      </c>
      <c r="P223" s="170"/>
      <c r="Q223" s="170">
        <f t="shared" si="141"/>
        <v>5491</v>
      </c>
      <c r="R223" s="170">
        <v>4742</v>
      </c>
      <c r="S223" s="170">
        <v>749</v>
      </c>
      <c r="T223" s="170"/>
      <c r="U223" s="170">
        <f t="shared" si="142"/>
        <v>5498</v>
      </c>
      <c r="V223" s="170">
        <v>4881</v>
      </c>
      <c r="W223" s="170">
        <v>617</v>
      </c>
      <c r="X223" s="170"/>
      <c r="Y223" s="170">
        <f t="shared" si="143"/>
        <v>4608</v>
      </c>
      <c r="Z223" s="170">
        <v>4000</v>
      </c>
      <c r="AA223" s="170">
        <v>608</v>
      </c>
      <c r="AB223" s="170"/>
      <c r="AC223" s="170">
        <f t="shared" si="144"/>
        <v>4472</v>
      </c>
      <c r="AD223" s="170">
        <v>3845</v>
      </c>
      <c r="AE223" s="170">
        <v>627</v>
      </c>
      <c r="AF223" s="170"/>
      <c r="AG223" s="170">
        <f t="shared" si="145"/>
        <v>3905</v>
      </c>
      <c r="AH223" s="170">
        <v>3343</v>
      </c>
      <c r="AI223" s="170">
        <v>562</v>
      </c>
      <c r="AJ223" s="170"/>
      <c r="AK223" s="170">
        <f t="shared" si="146"/>
        <v>1720</v>
      </c>
      <c r="AL223" s="170">
        <v>1319</v>
      </c>
      <c r="AM223" s="170">
        <v>401</v>
      </c>
      <c r="AN223" s="170"/>
      <c r="AO223" s="170">
        <f t="shared" si="147"/>
        <v>863</v>
      </c>
      <c r="AP223" s="170">
        <v>341</v>
      </c>
      <c r="AQ223" s="170">
        <v>522</v>
      </c>
      <c r="AR223" s="170"/>
      <c r="AS223" s="170">
        <v>4095</v>
      </c>
      <c r="AT223" s="170">
        <v>3199</v>
      </c>
      <c r="AU223" s="170">
        <v>896</v>
      </c>
      <c r="AV223" s="170"/>
      <c r="AW223" s="170">
        <v>5167</v>
      </c>
      <c r="AX223" s="170">
        <v>4295</v>
      </c>
      <c r="AY223" s="170">
        <v>872</v>
      </c>
    </row>
    <row r="224" spans="2:51" ht="15" customHeight="1">
      <c r="B224" s="174" t="s">
        <v>793</v>
      </c>
      <c r="C224" s="174" t="s">
        <v>809</v>
      </c>
      <c r="D224" s="174"/>
      <c r="E224" s="170">
        <f t="shared" si="138"/>
        <v>18</v>
      </c>
      <c r="F224" s="170">
        <v>16</v>
      </c>
      <c r="G224" s="170">
        <v>2</v>
      </c>
      <c r="H224" s="170"/>
      <c r="I224" s="170">
        <f t="shared" si="139"/>
        <v>14</v>
      </c>
      <c r="J224" s="170">
        <v>12</v>
      </c>
      <c r="K224" s="170">
        <v>2</v>
      </c>
      <c r="L224" s="170"/>
      <c r="M224" s="170">
        <f t="shared" si="140"/>
        <v>3</v>
      </c>
      <c r="N224" s="170">
        <v>3</v>
      </c>
      <c r="O224" s="170">
        <v>0</v>
      </c>
      <c r="P224" s="170"/>
      <c r="Q224" s="170">
        <f t="shared" si="141"/>
        <v>5</v>
      </c>
      <c r="R224" s="170">
        <v>5</v>
      </c>
      <c r="S224" s="170">
        <v>0</v>
      </c>
      <c r="T224" s="170"/>
      <c r="U224" s="170">
        <f t="shared" si="142"/>
        <v>27</v>
      </c>
      <c r="V224" s="170">
        <v>24</v>
      </c>
      <c r="W224" s="170">
        <v>3</v>
      </c>
      <c r="X224" s="170"/>
      <c r="Y224" s="170">
        <f t="shared" si="143"/>
        <v>22</v>
      </c>
      <c r="Z224" s="170">
        <v>22</v>
      </c>
      <c r="AA224" s="170">
        <v>0</v>
      </c>
      <c r="AB224" s="170"/>
      <c r="AC224" s="170">
        <f t="shared" si="144"/>
        <v>25</v>
      </c>
      <c r="AD224" s="170">
        <v>24</v>
      </c>
      <c r="AE224" s="170">
        <v>1</v>
      </c>
      <c r="AF224" s="170"/>
      <c r="AG224" s="170">
        <f t="shared" si="145"/>
        <v>26</v>
      </c>
      <c r="AH224" s="170">
        <v>24</v>
      </c>
      <c r="AI224" s="170">
        <v>2</v>
      </c>
      <c r="AJ224" s="170"/>
      <c r="AK224" s="170">
        <f t="shared" si="146"/>
        <v>8</v>
      </c>
      <c r="AL224" s="170">
        <v>7</v>
      </c>
      <c r="AM224" s="170">
        <v>1</v>
      </c>
      <c r="AN224" s="170"/>
      <c r="AO224" s="170">
        <f t="shared" si="147"/>
        <v>13</v>
      </c>
      <c r="AP224" s="170">
        <v>11</v>
      </c>
      <c r="AQ224" s="170">
        <v>2</v>
      </c>
      <c r="AR224" s="170"/>
      <c r="AS224" s="170">
        <v>10</v>
      </c>
      <c r="AT224" s="170">
        <v>9</v>
      </c>
      <c r="AU224" s="170">
        <v>1</v>
      </c>
      <c r="AV224" s="170"/>
      <c r="AW224" s="170">
        <v>26</v>
      </c>
      <c r="AX224" s="170">
        <v>26</v>
      </c>
      <c r="AY224" s="170">
        <v>0</v>
      </c>
    </row>
    <row r="225" spans="2:51" ht="15" customHeight="1">
      <c r="B225" s="174" t="s">
        <v>797</v>
      </c>
      <c r="C225" s="174" t="s">
        <v>813</v>
      </c>
      <c r="D225" s="174"/>
      <c r="E225" s="170">
        <f t="shared" si="138"/>
        <v>703</v>
      </c>
      <c r="F225" s="170">
        <v>702</v>
      </c>
      <c r="G225" s="170">
        <v>1</v>
      </c>
      <c r="H225" s="170"/>
      <c r="I225" s="170">
        <f t="shared" si="139"/>
        <v>631</v>
      </c>
      <c r="J225" s="170">
        <v>629</v>
      </c>
      <c r="K225" s="170">
        <v>2</v>
      </c>
      <c r="L225" s="170"/>
      <c r="M225" s="170">
        <f t="shared" si="140"/>
        <v>471</v>
      </c>
      <c r="N225" s="170">
        <v>470</v>
      </c>
      <c r="O225" s="170">
        <v>1</v>
      </c>
      <c r="P225" s="170"/>
      <c r="Q225" s="170">
        <f t="shared" si="141"/>
        <v>557</v>
      </c>
      <c r="R225" s="170">
        <v>557</v>
      </c>
      <c r="S225" s="170">
        <v>0</v>
      </c>
      <c r="T225" s="170"/>
      <c r="U225" s="170">
        <f t="shared" si="142"/>
        <v>584</v>
      </c>
      <c r="V225" s="170">
        <v>581</v>
      </c>
      <c r="W225" s="170">
        <v>3</v>
      </c>
      <c r="X225" s="170"/>
      <c r="Y225" s="170">
        <f t="shared" si="143"/>
        <v>513</v>
      </c>
      <c r="Z225" s="170">
        <v>512</v>
      </c>
      <c r="AA225" s="170">
        <v>1</v>
      </c>
      <c r="AB225" s="170"/>
      <c r="AC225" s="170">
        <f t="shared" si="144"/>
        <v>443</v>
      </c>
      <c r="AD225" s="170">
        <v>441</v>
      </c>
      <c r="AE225" s="170">
        <v>2</v>
      </c>
      <c r="AF225" s="170"/>
      <c r="AG225" s="170">
        <f t="shared" si="145"/>
        <v>484</v>
      </c>
      <c r="AH225" s="170">
        <v>482</v>
      </c>
      <c r="AI225" s="170">
        <v>2</v>
      </c>
      <c r="AJ225" s="170"/>
      <c r="AK225" s="170">
        <f t="shared" si="146"/>
        <v>166</v>
      </c>
      <c r="AL225" s="170">
        <v>166</v>
      </c>
      <c r="AM225" s="170">
        <v>0</v>
      </c>
      <c r="AN225" s="170"/>
      <c r="AO225" s="170">
        <f t="shared" si="147"/>
        <v>23</v>
      </c>
      <c r="AP225" s="170">
        <v>23</v>
      </c>
      <c r="AQ225" s="170">
        <v>0</v>
      </c>
      <c r="AR225" s="170"/>
      <c r="AS225" s="170">
        <v>120</v>
      </c>
      <c r="AT225" s="170">
        <v>120</v>
      </c>
      <c r="AU225" s="170">
        <v>0</v>
      </c>
      <c r="AV225" s="170"/>
      <c r="AW225" s="170">
        <v>201</v>
      </c>
      <c r="AX225" s="170">
        <v>200</v>
      </c>
      <c r="AY225" s="170">
        <v>1</v>
      </c>
    </row>
    <row r="226" spans="2:51" ht="15" customHeight="1">
      <c r="B226" s="174" t="s">
        <v>795</v>
      </c>
      <c r="C226" s="174" t="s">
        <v>811</v>
      </c>
      <c r="D226" s="174"/>
      <c r="E226" s="170">
        <f t="shared" si="138"/>
        <v>58</v>
      </c>
      <c r="F226" s="170">
        <v>57</v>
      </c>
      <c r="G226" s="170">
        <v>1</v>
      </c>
      <c r="H226" s="170"/>
      <c r="I226" s="170">
        <f t="shared" si="139"/>
        <v>65</v>
      </c>
      <c r="J226" s="170">
        <v>62</v>
      </c>
      <c r="K226" s="170">
        <v>3</v>
      </c>
      <c r="L226" s="170"/>
      <c r="M226" s="170">
        <f t="shared" si="140"/>
        <v>86</v>
      </c>
      <c r="N226" s="170">
        <v>67</v>
      </c>
      <c r="O226" s="170">
        <v>19</v>
      </c>
      <c r="P226" s="170"/>
      <c r="Q226" s="170">
        <f t="shared" si="141"/>
        <v>78</v>
      </c>
      <c r="R226" s="170">
        <v>57</v>
      </c>
      <c r="S226" s="170">
        <v>21</v>
      </c>
      <c r="T226" s="170"/>
      <c r="U226" s="170">
        <f t="shared" si="142"/>
        <v>58</v>
      </c>
      <c r="V226" s="170">
        <v>47</v>
      </c>
      <c r="W226" s="170">
        <v>11</v>
      </c>
      <c r="X226" s="170"/>
      <c r="Y226" s="170">
        <f t="shared" si="143"/>
        <v>60</v>
      </c>
      <c r="Z226" s="170">
        <v>50</v>
      </c>
      <c r="AA226" s="170">
        <v>10</v>
      </c>
      <c r="AB226" s="170"/>
      <c r="AC226" s="170">
        <f t="shared" si="144"/>
        <v>74</v>
      </c>
      <c r="AD226" s="170">
        <v>66</v>
      </c>
      <c r="AE226" s="170">
        <v>8</v>
      </c>
      <c r="AF226" s="170"/>
      <c r="AG226" s="170">
        <f t="shared" si="145"/>
        <v>89</v>
      </c>
      <c r="AH226" s="170">
        <v>86</v>
      </c>
      <c r="AI226" s="170">
        <v>3</v>
      </c>
      <c r="AJ226" s="170"/>
      <c r="AK226" s="170">
        <f t="shared" si="146"/>
        <v>31</v>
      </c>
      <c r="AL226" s="170">
        <v>30</v>
      </c>
      <c r="AM226" s="170">
        <v>1</v>
      </c>
      <c r="AN226" s="170"/>
      <c r="AO226" s="170">
        <f t="shared" si="147"/>
        <v>18</v>
      </c>
      <c r="AP226" s="170">
        <v>17</v>
      </c>
      <c r="AQ226" s="170">
        <v>1</v>
      </c>
      <c r="AR226" s="170"/>
      <c r="AS226" s="170">
        <v>13</v>
      </c>
      <c r="AT226" s="170">
        <v>13</v>
      </c>
      <c r="AU226" s="170">
        <v>0</v>
      </c>
      <c r="AV226" s="170"/>
      <c r="AW226" s="170">
        <v>45</v>
      </c>
      <c r="AX226" s="170">
        <v>45</v>
      </c>
      <c r="AY226" s="170">
        <v>0</v>
      </c>
    </row>
    <row r="227" spans="2:51" ht="15" customHeight="1">
      <c r="B227" s="174" t="s">
        <v>805</v>
      </c>
      <c r="C227" s="174" t="s">
        <v>823</v>
      </c>
      <c r="D227" s="174"/>
      <c r="E227" s="170">
        <f t="shared" si="138"/>
        <v>0</v>
      </c>
      <c r="F227" s="170">
        <v>0</v>
      </c>
      <c r="G227" s="170">
        <v>0</v>
      </c>
      <c r="H227" s="170"/>
      <c r="I227" s="170">
        <f t="shared" si="139"/>
        <v>0</v>
      </c>
      <c r="J227" s="170">
        <v>0</v>
      </c>
      <c r="K227" s="170">
        <v>0</v>
      </c>
      <c r="L227" s="170"/>
      <c r="M227" s="170">
        <f t="shared" si="140"/>
        <v>0</v>
      </c>
      <c r="N227" s="170">
        <v>0</v>
      </c>
      <c r="O227" s="170">
        <v>0</v>
      </c>
      <c r="P227" s="170"/>
      <c r="Q227" s="170">
        <f t="shared" si="141"/>
        <v>5</v>
      </c>
      <c r="R227" s="170">
        <v>0</v>
      </c>
      <c r="S227" s="170">
        <v>5</v>
      </c>
      <c r="T227" s="170"/>
      <c r="U227" s="170">
        <f t="shared" si="142"/>
        <v>0</v>
      </c>
      <c r="V227" s="170">
        <v>0</v>
      </c>
      <c r="W227" s="170">
        <v>0</v>
      </c>
      <c r="X227" s="170"/>
      <c r="Y227" s="170">
        <f t="shared" si="143"/>
        <v>0</v>
      </c>
      <c r="Z227" s="170">
        <v>0</v>
      </c>
      <c r="AA227" s="170">
        <v>0</v>
      </c>
      <c r="AB227" s="170"/>
      <c r="AC227" s="170">
        <f t="shared" si="144"/>
        <v>0</v>
      </c>
      <c r="AD227" s="170">
        <v>0</v>
      </c>
      <c r="AE227" s="170">
        <v>0</v>
      </c>
      <c r="AF227" s="170"/>
      <c r="AG227" s="170">
        <f t="shared" si="145"/>
        <v>0</v>
      </c>
      <c r="AH227" s="170">
        <v>0</v>
      </c>
      <c r="AI227" s="170">
        <v>0</v>
      </c>
      <c r="AJ227" s="170"/>
      <c r="AK227" s="170">
        <f t="shared" si="146"/>
        <v>0</v>
      </c>
      <c r="AL227" s="170">
        <v>0</v>
      </c>
      <c r="AM227" s="170">
        <v>0</v>
      </c>
      <c r="AN227" s="170"/>
      <c r="AO227" s="170">
        <f t="shared" si="147"/>
        <v>0</v>
      </c>
      <c r="AP227" s="170">
        <v>0</v>
      </c>
      <c r="AQ227" s="170">
        <v>0</v>
      </c>
      <c r="AR227" s="170"/>
      <c r="AS227" s="170"/>
      <c r="AT227" s="170"/>
      <c r="AU227" s="170"/>
      <c r="AV227" s="170"/>
      <c r="AW227" s="170"/>
      <c r="AX227" s="170"/>
      <c r="AY227" s="170"/>
    </row>
    <row r="228" spans="2:51" ht="15" customHeight="1">
      <c r="B228" s="174" t="s">
        <v>798</v>
      </c>
      <c r="C228" s="174" t="s">
        <v>814</v>
      </c>
      <c r="D228" s="174"/>
      <c r="E228" s="170">
        <f t="shared" si="138"/>
        <v>273</v>
      </c>
      <c r="F228" s="170">
        <v>272</v>
      </c>
      <c r="G228" s="170">
        <v>1</v>
      </c>
      <c r="H228" s="170"/>
      <c r="I228" s="170">
        <f t="shared" si="139"/>
        <v>31</v>
      </c>
      <c r="J228" s="170">
        <v>30</v>
      </c>
      <c r="K228" s="170">
        <v>1</v>
      </c>
      <c r="L228" s="170"/>
      <c r="M228" s="170">
        <f t="shared" si="140"/>
        <v>15</v>
      </c>
      <c r="N228" s="170">
        <v>15</v>
      </c>
      <c r="O228" s="170">
        <v>0</v>
      </c>
      <c r="P228" s="170"/>
      <c r="Q228" s="170">
        <f t="shared" si="141"/>
        <v>41</v>
      </c>
      <c r="R228" s="170">
        <v>40</v>
      </c>
      <c r="S228" s="170">
        <v>1</v>
      </c>
      <c r="T228" s="170"/>
      <c r="U228" s="170">
        <f t="shared" si="142"/>
        <v>154</v>
      </c>
      <c r="V228" s="170">
        <v>154</v>
      </c>
      <c r="W228" s="170">
        <v>0</v>
      </c>
      <c r="X228" s="170"/>
      <c r="Y228" s="170">
        <f t="shared" si="143"/>
        <v>127</v>
      </c>
      <c r="Z228" s="170">
        <v>127</v>
      </c>
      <c r="AA228" s="170">
        <v>0</v>
      </c>
      <c r="AB228" s="170"/>
      <c r="AC228" s="170">
        <f t="shared" si="144"/>
        <v>28</v>
      </c>
      <c r="AD228" s="170">
        <v>27</v>
      </c>
      <c r="AE228" s="170">
        <v>1</v>
      </c>
      <c r="AF228" s="170"/>
      <c r="AG228" s="170">
        <f t="shared" si="145"/>
        <v>72</v>
      </c>
      <c r="AH228" s="170">
        <v>72</v>
      </c>
      <c r="AI228" s="170">
        <v>0</v>
      </c>
      <c r="AJ228" s="170"/>
      <c r="AK228" s="170">
        <f t="shared" si="146"/>
        <v>28</v>
      </c>
      <c r="AL228" s="170">
        <v>27</v>
      </c>
      <c r="AM228" s="170">
        <v>1</v>
      </c>
      <c r="AN228" s="170"/>
      <c r="AO228" s="170">
        <f t="shared" si="147"/>
        <v>19</v>
      </c>
      <c r="AP228" s="170">
        <v>19</v>
      </c>
      <c r="AQ228" s="170">
        <v>0</v>
      </c>
      <c r="AR228" s="170"/>
      <c r="AS228" s="170">
        <v>32</v>
      </c>
      <c r="AT228" s="170">
        <v>29</v>
      </c>
      <c r="AU228" s="170">
        <v>3</v>
      </c>
      <c r="AV228" s="170"/>
      <c r="AW228" s="170">
        <v>87</v>
      </c>
      <c r="AX228" s="170">
        <v>86</v>
      </c>
      <c r="AY228" s="170">
        <v>1</v>
      </c>
    </row>
    <row r="229" spans="2:51" ht="15" customHeight="1">
      <c r="B229" s="174" t="s">
        <v>806</v>
      </c>
      <c r="C229" s="174" t="s">
        <v>827</v>
      </c>
      <c r="D229" s="174"/>
      <c r="E229" s="170">
        <f t="shared" si="138"/>
        <v>0</v>
      </c>
      <c r="F229" s="170">
        <v>0</v>
      </c>
      <c r="G229" s="170">
        <v>0</v>
      </c>
      <c r="H229" s="170"/>
      <c r="I229" s="170">
        <f t="shared" si="139"/>
        <v>0</v>
      </c>
      <c r="J229" s="170">
        <v>0</v>
      </c>
      <c r="K229" s="170">
        <v>0</v>
      </c>
      <c r="L229" s="170"/>
      <c r="M229" s="170">
        <f t="shared" si="140"/>
        <v>0</v>
      </c>
      <c r="N229" s="170">
        <v>0</v>
      </c>
      <c r="O229" s="170">
        <v>0</v>
      </c>
      <c r="P229" s="170"/>
      <c r="Q229" s="170">
        <f t="shared" si="141"/>
        <v>0</v>
      </c>
      <c r="R229" s="170">
        <v>0</v>
      </c>
      <c r="S229" s="170">
        <v>0</v>
      </c>
      <c r="T229" s="170"/>
      <c r="U229" s="170">
        <f t="shared" si="142"/>
        <v>0</v>
      </c>
      <c r="V229" s="170">
        <v>0</v>
      </c>
      <c r="W229" s="170">
        <v>0</v>
      </c>
      <c r="X229" s="170"/>
      <c r="Y229" s="170">
        <f t="shared" si="143"/>
        <v>1</v>
      </c>
      <c r="Z229" s="170">
        <v>0</v>
      </c>
      <c r="AA229" s="170">
        <v>1</v>
      </c>
      <c r="AB229" s="170"/>
      <c r="AC229" s="170">
        <f t="shared" si="144"/>
        <v>1</v>
      </c>
      <c r="AD229" s="170">
        <v>0</v>
      </c>
      <c r="AE229" s="170">
        <v>1</v>
      </c>
      <c r="AF229" s="170"/>
      <c r="AG229" s="170">
        <f t="shared" si="145"/>
        <v>0</v>
      </c>
      <c r="AH229" s="170">
        <v>0</v>
      </c>
      <c r="AI229" s="170">
        <v>0</v>
      </c>
      <c r="AJ229" s="170"/>
      <c r="AK229" s="170">
        <f t="shared" si="146"/>
        <v>0</v>
      </c>
      <c r="AL229" s="170">
        <v>0</v>
      </c>
      <c r="AM229" s="170">
        <v>0</v>
      </c>
      <c r="AN229" s="170"/>
      <c r="AO229" s="170">
        <f t="shared" si="147"/>
        <v>0</v>
      </c>
      <c r="AP229" s="170">
        <v>0</v>
      </c>
      <c r="AQ229" s="170">
        <v>0</v>
      </c>
      <c r="AR229" s="170"/>
      <c r="AS229" s="170"/>
      <c r="AT229" s="170"/>
      <c r="AU229" s="170"/>
      <c r="AV229" s="170"/>
      <c r="AW229" s="170"/>
      <c r="AX229" s="170"/>
      <c r="AY229" s="170"/>
    </row>
    <row r="230" spans="2:51" ht="15" customHeight="1">
      <c r="B230" s="174" t="s">
        <v>799</v>
      </c>
      <c r="C230" s="174" t="s">
        <v>815</v>
      </c>
      <c r="D230" s="174"/>
      <c r="E230" s="170">
        <f t="shared" si="138"/>
        <v>10351</v>
      </c>
      <c r="F230" s="170">
        <v>9895</v>
      </c>
      <c r="G230" s="170">
        <v>456</v>
      </c>
      <c r="H230" s="170"/>
      <c r="I230" s="170">
        <f t="shared" si="139"/>
        <v>9372</v>
      </c>
      <c r="J230" s="170">
        <v>8950</v>
      </c>
      <c r="K230" s="170">
        <v>422</v>
      </c>
      <c r="L230" s="170"/>
      <c r="M230" s="170">
        <f t="shared" si="140"/>
        <v>8011</v>
      </c>
      <c r="N230" s="170">
        <v>7717</v>
      </c>
      <c r="O230" s="170">
        <v>294</v>
      </c>
      <c r="P230" s="170"/>
      <c r="Q230" s="170">
        <f t="shared" si="141"/>
        <v>10116</v>
      </c>
      <c r="R230" s="170">
        <v>9809</v>
      </c>
      <c r="S230" s="170">
        <v>307</v>
      </c>
      <c r="T230" s="170"/>
      <c r="U230" s="170">
        <f t="shared" si="142"/>
        <v>11635</v>
      </c>
      <c r="V230" s="170">
        <v>11405</v>
      </c>
      <c r="W230" s="170">
        <v>230</v>
      </c>
      <c r="X230" s="170"/>
      <c r="Y230" s="170">
        <f t="shared" si="143"/>
        <v>10244</v>
      </c>
      <c r="Z230" s="170">
        <v>10007</v>
      </c>
      <c r="AA230" s="170">
        <v>237</v>
      </c>
      <c r="AB230" s="170"/>
      <c r="AC230" s="170">
        <f t="shared" si="144"/>
        <v>10144</v>
      </c>
      <c r="AD230" s="170">
        <v>9889</v>
      </c>
      <c r="AE230" s="170">
        <v>255</v>
      </c>
      <c r="AF230" s="170"/>
      <c r="AG230" s="170">
        <f t="shared" si="145"/>
        <v>10477</v>
      </c>
      <c r="AH230" s="170">
        <v>10268</v>
      </c>
      <c r="AI230" s="170">
        <v>209</v>
      </c>
      <c r="AJ230" s="170"/>
      <c r="AK230" s="170">
        <f t="shared" si="146"/>
        <v>5456</v>
      </c>
      <c r="AL230" s="170">
        <v>5324</v>
      </c>
      <c r="AM230" s="170">
        <v>132</v>
      </c>
      <c r="AN230" s="170"/>
      <c r="AO230" s="170">
        <f t="shared" si="147"/>
        <v>3045</v>
      </c>
      <c r="AP230" s="170">
        <v>2840</v>
      </c>
      <c r="AQ230" s="170">
        <v>205</v>
      </c>
      <c r="AR230" s="170"/>
      <c r="AS230" s="170">
        <v>6477</v>
      </c>
      <c r="AT230" s="170">
        <v>6237</v>
      </c>
      <c r="AU230" s="170">
        <v>240</v>
      </c>
      <c r="AV230" s="170"/>
      <c r="AW230" s="170">
        <v>9392</v>
      </c>
      <c r="AX230" s="170">
        <v>9206</v>
      </c>
      <c r="AY230" s="170">
        <v>186</v>
      </c>
    </row>
    <row r="231" spans="2:51" ht="15" customHeight="1">
      <c r="B231" s="174" t="s">
        <v>817</v>
      </c>
      <c r="C231" s="174" t="s">
        <v>818</v>
      </c>
      <c r="D231" s="174"/>
      <c r="E231" s="170">
        <f t="shared" si="138"/>
        <v>789</v>
      </c>
      <c r="F231" s="170">
        <v>775</v>
      </c>
      <c r="G231" s="170">
        <v>14</v>
      </c>
      <c r="H231" s="170"/>
      <c r="I231" s="170">
        <f t="shared" si="139"/>
        <v>571</v>
      </c>
      <c r="J231" s="170">
        <v>559</v>
      </c>
      <c r="K231" s="170">
        <v>12</v>
      </c>
      <c r="L231" s="170"/>
      <c r="M231" s="170">
        <f t="shared" si="140"/>
        <v>821</v>
      </c>
      <c r="N231" s="170">
        <v>808</v>
      </c>
      <c r="O231" s="170">
        <v>13</v>
      </c>
      <c r="P231" s="170"/>
      <c r="Q231" s="170">
        <f t="shared" si="141"/>
        <v>1587</v>
      </c>
      <c r="R231" s="170">
        <v>1583</v>
      </c>
      <c r="S231" s="170">
        <v>4</v>
      </c>
      <c r="T231" s="170"/>
      <c r="U231" s="170">
        <f t="shared" si="142"/>
        <v>997</v>
      </c>
      <c r="V231" s="170">
        <v>993</v>
      </c>
      <c r="W231" s="170">
        <v>4</v>
      </c>
      <c r="X231" s="170"/>
      <c r="Y231" s="170">
        <f t="shared" si="143"/>
        <v>849</v>
      </c>
      <c r="Z231" s="170">
        <v>843</v>
      </c>
      <c r="AA231" s="170">
        <v>6</v>
      </c>
      <c r="AB231" s="170"/>
      <c r="AC231" s="170">
        <f t="shared" si="144"/>
        <v>813</v>
      </c>
      <c r="AD231" s="170">
        <v>812</v>
      </c>
      <c r="AE231" s="170">
        <v>1</v>
      </c>
      <c r="AF231" s="170"/>
      <c r="AG231" s="170">
        <f t="shared" si="145"/>
        <v>1296</v>
      </c>
      <c r="AH231" s="170">
        <v>1287</v>
      </c>
      <c r="AI231" s="170">
        <v>9</v>
      </c>
      <c r="AJ231" s="170"/>
      <c r="AK231" s="170">
        <f t="shared" si="146"/>
        <v>348</v>
      </c>
      <c r="AL231" s="170">
        <v>343</v>
      </c>
      <c r="AM231" s="170">
        <v>5</v>
      </c>
      <c r="AN231" s="170"/>
      <c r="AO231" s="170">
        <f t="shared" si="147"/>
        <v>191</v>
      </c>
      <c r="AP231" s="170">
        <v>185</v>
      </c>
      <c r="AQ231" s="170">
        <v>6</v>
      </c>
      <c r="AR231" s="170"/>
      <c r="AS231" s="170">
        <v>691</v>
      </c>
      <c r="AT231" s="170">
        <v>678</v>
      </c>
      <c r="AU231" s="170">
        <v>13</v>
      </c>
      <c r="AV231" s="170"/>
      <c r="AW231" s="170">
        <v>1024</v>
      </c>
      <c r="AX231" s="170">
        <v>1012</v>
      </c>
      <c r="AY231" s="170">
        <v>12</v>
      </c>
    </row>
    <row r="232" spans="2:51" ht="15" customHeight="1">
      <c r="B232" s="174" t="s">
        <v>800</v>
      </c>
      <c r="C232" s="174" t="s">
        <v>816</v>
      </c>
      <c r="D232" s="174"/>
      <c r="E232" s="170">
        <f t="shared" si="138"/>
        <v>16</v>
      </c>
      <c r="F232" s="170">
        <v>13</v>
      </c>
      <c r="G232" s="170">
        <v>3</v>
      </c>
      <c r="H232" s="170"/>
      <c r="I232" s="170">
        <f t="shared" si="139"/>
        <v>29</v>
      </c>
      <c r="J232" s="170">
        <v>29</v>
      </c>
      <c r="K232" s="170">
        <v>0</v>
      </c>
      <c r="L232" s="170"/>
      <c r="M232" s="170">
        <f t="shared" si="140"/>
        <v>43</v>
      </c>
      <c r="N232" s="170">
        <v>37</v>
      </c>
      <c r="O232" s="170">
        <v>6</v>
      </c>
      <c r="P232" s="170"/>
      <c r="Q232" s="170">
        <f t="shared" si="141"/>
        <v>37</v>
      </c>
      <c r="R232" s="170">
        <v>31</v>
      </c>
      <c r="S232" s="170">
        <v>6</v>
      </c>
      <c r="T232" s="170"/>
      <c r="U232" s="170">
        <f t="shared" si="142"/>
        <v>32</v>
      </c>
      <c r="V232" s="170">
        <v>32</v>
      </c>
      <c r="W232" s="170">
        <v>0</v>
      </c>
      <c r="X232" s="170"/>
      <c r="Y232" s="170">
        <f t="shared" si="143"/>
        <v>24</v>
      </c>
      <c r="Z232" s="170">
        <v>21</v>
      </c>
      <c r="AA232" s="170">
        <v>3</v>
      </c>
      <c r="AB232" s="170"/>
      <c r="AC232" s="170">
        <f t="shared" si="144"/>
        <v>25</v>
      </c>
      <c r="AD232" s="170">
        <v>25</v>
      </c>
      <c r="AE232" s="170">
        <v>0</v>
      </c>
      <c r="AF232" s="170"/>
      <c r="AG232" s="170">
        <f t="shared" si="145"/>
        <v>21</v>
      </c>
      <c r="AH232" s="170">
        <v>20</v>
      </c>
      <c r="AI232" s="170">
        <v>1</v>
      </c>
      <c r="AJ232" s="170"/>
      <c r="AK232" s="170">
        <f t="shared" si="146"/>
        <v>11</v>
      </c>
      <c r="AL232" s="170">
        <v>10</v>
      </c>
      <c r="AM232" s="170">
        <v>1</v>
      </c>
      <c r="AN232" s="170"/>
      <c r="AO232" s="170">
        <f t="shared" si="147"/>
        <v>4</v>
      </c>
      <c r="AP232" s="170">
        <v>3</v>
      </c>
      <c r="AQ232" s="170">
        <v>1</v>
      </c>
      <c r="AR232" s="170"/>
      <c r="AS232" s="170">
        <v>8</v>
      </c>
      <c r="AT232" s="170">
        <v>5</v>
      </c>
      <c r="AU232" s="170">
        <v>3</v>
      </c>
      <c r="AV232" s="170"/>
      <c r="AW232" s="170">
        <v>15</v>
      </c>
      <c r="AX232" s="170">
        <v>13</v>
      </c>
      <c r="AY232" s="170">
        <v>2</v>
      </c>
    </row>
    <row r="233" spans="2:51" ht="15" customHeight="1">
      <c r="B233" s="174" t="s">
        <v>796</v>
      </c>
      <c r="C233" s="174" t="s">
        <v>812</v>
      </c>
      <c r="D233" s="174"/>
      <c r="E233" s="170">
        <f t="shared" si="138"/>
        <v>94</v>
      </c>
      <c r="F233" s="170">
        <v>88</v>
      </c>
      <c r="G233" s="170">
        <v>6</v>
      </c>
      <c r="H233" s="170"/>
      <c r="I233" s="170">
        <f t="shared" si="139"/>
        <v>106</v>
      </c>
      <c r="J233" s="170">
        <v>106</v>
      </c>
      <c r="K233" s="170">
        <v>0</v>
      </c>
      <c r="L233" s="170"/>
      <c r="M233" s="170">
        <f t="shared" si="140"/>
        <v>192</v>
      </c>
      <c r="N233" s="170">
        <v>191</v>
      </c>
      <c r="O233" s="170">
        <v>1</v>
      </c>
      <c r="P233" s="170"/>
      <c r="Q233" s="170">
        <f t="shared" si="141"/>
        <v>167</v>
      </c>
      <c r="R233" s="170">
        <v>167</v>
      </c>
      <c r="S233" s="170">
        <v>0</v>
      </c>
      <c r="T233" s="170"/>
      <c r="U233" s="170">
        <f t="shared" si="142"/>
        <v>341</v>
      </c>
      <c r="V233" s="170">
        <v>340</v>
      </c>
      <c r="W233" s="170">
        <v>1</v>
      </c>
      <c r="X233" s="170"/>
      <c r="Y233" s="170">
        <f t="shared" si="143"/>
        <v>178</v>
      </c>
      <c r="Z233" s="170">
        <v>176</v>
      </c>
      <c r="AA233" s="170">
        <v>2</v>
      </c>
      <c r="AB233" s="170"/>
      <c r="AC233" s="170">
        <f t="shared" si="144"/>
        <v>165</v>
      </c>
      <c r="AD233" s="170">
        <v>164</v>
      </c>
      <c r="AE233" s="170">
        <v>1</v>
      </c>
      <c r="AF233" s="170"/>
      <c r="AG233" s="170">
        <f t="shared" si="145"/>
        <v>173</v>
      </c>
      <c r="AH233" s="170">
        <v>173</v>
      </c>
      <c r="AI233" s="170">
        <v>0</v>
      </c>
      <c r="AJ233" s="170"/>
      <c r="AK233" s="170">
        <f t="shared" si="146"/>
        <v>67</v>
      </c>
      <c r="AL233" s="170">
        <v>66</v>
      </c>
      <c r="AM233" s="170">
        <v>1</v>
      </c>
      <c r="AN233" s="170"/>
      <c r="AO233" s="170">
        <f t="shared" si="147"/>
        <v>19</v>
      </c>
      <c r="AP233" s="170">
        <v>18</v>
      </c>
      <c r="AQ233" s="170">
        <v>1</v>
      </c>
      <c r="AR233" s="170"/>
      <c r="AS233" s="170">
        <v>74</v>
      </c>
      <c r="AT233" s="170">
        <v>73</v>
      </c>
      <c r="AU233" s="170">
        <v>1</v>
      </c>
      <c r="AV233" s="170"/>
      <c r="AW233" s="170">
        <v>142</v>
      </c>
      <c r="AX233" s="170">
        <v>142</v>
      </c>
      <c r="AY233" s="170">
        <v>0</v>
      </c>
    </row>
    <row r="234" spans="2:51" ht="15" customHeight="1">
      <c r="B234" s="174" t="s">
        <v>807</v>
      </c>
      <c r="C234" s="174" t="s">
        <v>828</v>
      </c>
      <c r="D234" s="174"/>
      <c r="E234" s="170">
        <f t="shared" si="138"/>
        <v>0</v>
      </c>
      <c r="F234" s="170">
        <v>0</v>
      </c>
      <c r="G234" s="170">
        <v>0</v>
      </c>
      <c r="H234" s="170"/>
      <c r="I234" s="170">
        <f t="shared" si="139"/>
        <v>0</v>
      </c>
      <c r="J234" s="170">
        <v>0</v>
      </c>
      <c r="K234" s="170">
        <v>0</v>
      </c>
      <c r="L234" s="170"/>
      <c r="M234" s="170">
        <f t="shared" si="140"/>
        <v>0</v>
      </c>
      <c r="N234" s="170">
        <v>0</v>
      </c>
      <c r="O234" s="170">
        <v>0</v>
      </c>
      <c r="P234" s="170"/>
      <c r="Q234" s="170">
        <f t="shared" si="141"/>
        <v>0</v>
      </c>
      <c r="R234" s="170">
        <v>0</v>
      </c>
      <c r="S234" s="170">
        <v>0</v>
      </c>
      <c r="T234" s="170"/>
      <c r="U234" s="170">
        <f t="shared" si="142"/>
        <v>0</v>
      </c>
      <c r="V234" s="170">
        <v>0</v>
      </c>
      <c r="W234" s="170">
        <v>0</v>
      </c>
      <c r="X234" s="170"/>
      <c r="Y234" s="170">
        <f t="shared" si="143"/>
        <v>0</v>
      </c>
      <c r="Z234" s="170">
        <v>0</v>
      </c>
      <c r="AA234" s="170">
        <v>0</v>
      </c>
      <c r="AB234" s="170"/>
      <c r="AC234" s="170">
        <f t="shared" si="144"/>
        <v>0</v>
      </c>
      <c r="AD234" s="170">
        <v>0</v>
      </c>
      <c r="AE234" s="170">
        <v>0</v>
      </c>
      <c r="AF234" s="170"/>
      <c r="AG234" s="170">
        <f t="shared" si="145"/>
        <v>0</v>
      </c>
      <c r="AH234" s="170">
        <v>0</v>
      </c>
      <c r="AI234" s="170">
        <v>0</v>
      </c>
      <c r="AJ234" s="170"/>
      <c r="AK234" s="170">
        <f t="shared" si="146"/>
        <v>0</v>
      </c>
      <c r="AL234" s="170">
        <v>0</v>
      </c>
      <c r="AM234" s="170">
        <v>0</v>
      </c>
      <c r="AN234" s="170"/>
      <c r="AO234" s="170">
        <f t="shared" si="147"/>
        <v>0</v>
      </c>
      <c r="AP234" s="170">
        <v>0</v>
      </c>
      <c r="AQ234" s="170">
        <v>0</v>
      </c>
      <c r="AR234" s="170"/>
      <c r="AS234" s="170">
        <v>499</v>
      </c>
      <c r="AT234" s="170">
        <v>391</v>
      </c>
      <c r="AU234" s="170">
        <v>108</v>
      </c>
      <c r="AV234" s="170"/>
      <c r="AW234" s="170">
        <v>1141</v>
      </c>
      <c r="AX234" s="170">
        <v>1035</v>
      </c>
      <c r="AY234" s="170">
        <v>106</v>
      </c>
    </row>
    <row r="235" spans="2:51" ht="15" customHeight="1">
      <c r="B235" s="174" t="s">
        <v>802</v>
      </c>
      <c r="C235" s="174" t="s">
        <v>820</v>
      </c>
      <c r="D235" s="174"/>
      <c r="E235" s="170">
        <f t="shared" si="138"/>
        <v>2692</v>
      </c>
      <c r="F235" s="170">
        <v>2548</v>
      </c>
      <c r="G235" s="170">
        <v>144</v>
      </c>
      <c r="H235" s="170"/>
      <c r="I235" s="170">
        <f t="shared" si="139"/>
        <v>2107</v>
      </c>
      <c r="J235" s="170">
        <v>1997</v>
      </c>
      <c r="K235" s="170">
        <v>110</v>
      </c>
      <c r="L235" s="170"/>
      <c r="M235" s="170">
        <f t="shared" si="140"/>
        <v>1122</v>
      </c>
      <c r="N235" s="170">
        <v>1006</v>
      </c>
      <c r="O235" s="170">
        <v>116</v>
      </c>
      <c r="P235" s="170"/>
      <c r="Q235" s="170">
        <f t="shared" si="141"/>
        <v>2422</v>
      </c>
      <c r="R235" s="170">
        <v>2277</v>
      </c>
      <c r="S235" s="170">
        <v>145</v>
      </c>
      <c r="T235" s="170"/>
      <c r="U235" s="170">
        <f t="shared" si="142"/>
        <v>2573</v>
      </c>
      <c r="V235" s="170">
        <v>2470</v>
      </c>
      <c r="W235" s="170">
        <v>103</v>
      </c>
      <c r="X235" s="170"/>
      <c r="Y235" s="170">
        <f t="shared" si="143"/>
        <v>1906</v>
      </c>
      <c r="Z235" s="170">
        <v>1785</v>
      </c>
      <c r="AA235" s="170">
        <v>121</v>
      </c>
      <c r="AB235" s="170"/>
      <c r="AC235" s="170">
        <f t="shared" si="144"/>
        <v>1244</v>
      </c>
      <c r="AD235" s="170">
        <v>1162</v>
      </c>
      <c r="AE235" s="170">
        <v>82</v>
      </c>
      <c r="AF235" s="170"/>
      <c r="AG235" s="170">
        <f t="shared" si="145"/>
        <v>1319</v>
      </c>
      <c r="AH235" s="170">
        <v>1236</v>
      </c>
      <c r="AI235" s="170">
        <v>83</v>
      </c>
      <c r="AJ235" s="170"/>
      <c r="AK235" s="170">
        <f t="shared" si="146"/>
        <v>509</v>
      </c>
      <c r="AL235" s="170">
        <v>473</v>
      </c>
      <c r="AM235" s="170">
        <v>36</v>
      </c>
      <c r="AN235" s="170"/>
      <c r="AO235" s="170">
        <f t="shared" si="147"/>
        <v>91</v>
      </c>
      <c r="AP235" s="170">
        <v>50</v>
      </c>
      <c r="AQ235" s="170">
        <v>41</v>
      </c>
      <c r="AR235" s="170"/>
      <c r="AS235" s="170">
        <v>40</v>
      </c>
      <c r="AT235" s="170">
        <v>40</v>
      </c>
      <c r="AU235" s="170">
        <v>0</v>
      </c>
      <c r="AV235" s="170"/>
      <c r="AW235" s="170">
        <v>86</v>
      </c>
      <c r="AX235" s="170">
        <v>86</v>
      </c>
      <c r="AY235" s="170">
        <v>0</v>
      </c>
    </row>
    <row r="236" spans="2:51" ht="15" customHeight="1">
      <c r="B236" s="174" t="s">
        <v>803</v>
      </c>
      <c r="C236" s="174" t="s">
        <v>821</v>
      </c>
      <c r="D236" s="174"/>
      <c r="E236" s="170">
        <f t="shared" si="138"/>
        <v>176</v>
      </c>
      <c r="F236" s="170">
        <v>175</v>
      </c>
      <c r="G236" s="170">
        <v>1</v>
      </c>
      <c r="H236" s="170"/>
      <c r="I236" s="170">
        <f t="shared" si="139"/>
        <v>266</v>
      </c>
      <c r="J236" s="170">
        <v>266</v>
      </c>
      <c r="K236" s="170">
        <v>0</v>
      </c>
      <c r="L236" s="170"/>
      <c r="M236" s="170">
        <f t="shared" si="140"/>
        <v>105</v>
      </c>
      <c r="N236" s="170">
        <v>105</v>
      </c>
      <c r="O236" s="170">
        <v>0</v>
      </c>
      <c r="P236" s="170"/>
      <c r="Q236" s="170">
        <f t="shared" si="141"/>
        <v>77</v>
      </c>
      <c r="R236" s="170">
        <v>77</v>
      </c>
      <c r="S236" s="170">
        <v>0</v>
      </c>
      <c r="T236" s="170"/>
      <c r="U236" s="170">
        <f t="shared" si="142"/>
        <v>107</v>
      </c>
      <c r="V236" s="170">
        <v>107</v>
      </c>
      <c r="W236" s="170">
        <v>0</v>
      </c>
      <c r="X236" s="170"/>
      <c r="Y236" s="170">
        <f t="shared" si="143"/>
        <v>84</v>
      </c>
      <c r="Z236" s="170">
        <v>83</v>
      </c>
      <c r="AA236" s="170">
        <v>1</v>
      </c>
      <c r="AB236" s="170"/>
      <c r="AC236" s="170">
        <f t="shared" si="144"/>
        <v>77</v>
      </c>
      <c r="AD236" s="170">
        <v>76</v>
      </c>
      <c r="AE236" s="170">
        <v>1</v>
      </c>
      <c r="AF236" s="170"/>
      <c r="AG236" s="170">
        <f t="shared" si="145"/>
        <v>79</v>
      </c>
      <c r="AH236" s="170">
        <v>79</v>
      </c>
      <c r="AI236" s="170">
        <v>0</v>
      </c>
      <c r="AJ236" s="170"/>
      <c r="AK236" s="170">
        <f t="shared" si="146"/>
        <v>27</v>
      </c>
      <c r="AL236" s="170">
        <v>27</v>
      </c>
      <c r="AM236" s="170">
        <v>0</v>
      </c>
      <c r="AN236" s="170"/>
      <c r="AO236" s="170">
        <f t="shared" si="147"/>
        <v>5</v>
      </c>
      <c r="AP236" s="170">
        <v>5</v>
      </c>
      <c r="AQ236" s="170">
        <v>0</v>
      </c>
      <c r="AR236" s="170"/>
      <c r="AS236" s="170">
        <v>136</v>
      </c>
      <c r="AT236" s="170">
        <v>136</v>
      </c>
      <c r="AU236" s="170">
        <v>0</v>
      </c>
      <c r="AV236" s="170"/>
      <c r="AW236" s="170">
        <v>294</v>
      </c>
      <c r="AX236" s="170">
        <v>289</v>
      </c>
      <c r="AY236" s="170">
        <v>5</v>
      </c>
    </row>
    <row r="237" spans="2:51" ht="15" customHeight="1">
      <c r="B237" s="174" t="s">
        <v>804</v>
      </c>
      <c r="C237" s="174" t="s">
        <v>822</v>
      </c>
      <c r="D237" s="174"/>
      <c r="E237" s="170">
        <v>174</v>
      </c>
      <c r="F237" s="170">
        <v>0</v>
      </c>
      <c r="G237" s="170">
        <v>0</v>
      </c>
      <c r="H237" s="170">
        <v>0</v>
      </c>
      <c r="I237" s="170">
        <v>0</v>
      </c>
      <c r="J237" s="170">
        <v>0</v>
      </c>
      <c r="K237" s="170">
        <v>0</v>
      </c>
      <c r="L237" s="170">
        <v>0</v>
      </c>
      <c r="M237" s="170">
        <v>0</v>
      </c>
      <c r="N237" s="170">
        <v>0</v>
      </c>
      <c r="O237" s="170">
        <v>0</v>
      </c>
      <c r="P237" s="170">
        <v>0</v>
      </c>
      <c r="Q237" s="170">
        <v>0</v>
      </c>
      <c r="R237" s="170">
        <v>0</v>
      </c>
      <c r="S237" s="170">
        <v>0</v>
      </c>
      <c r="T237" s="170">
        <v>0</v>
      </c>
      <c r="U237" s="170">
        <v>0</v>
      </c>
      <c r="V237" s="170">
        <v>0</v>
      </c>
      <c r="W237" s="170">
        <v>0</v>
      </c>
      <c r="X237" s="170">
        <v>0</v>
      </c>
      <c r="Y237" s="170">
        <v>0</v>
      </c>
      <c r="Z237" s="170">
        <v>0</v>
      </c>
      <c r="AA237" s="170">
        <v>0</v>
      </c>
      <c r="AB237" s="170">
        <v>0</v>
      </c>
      <c r="AC237" s="170">
        <v>0</v>
      </c>
      <c r="AD237" s="170">
        <v>0</v>
      </c>
      <c r="AE237" s="170">
        <v>0</v>
      </c>
      <c r="AF237" s="170">
        <v>0</v>
      </c>
      <c r="AG237" s="170">
        <v>0</v>
      </c>
      <c r="AH237" s="170">
        <v>0</v>
      </c>
      <c r="AI237" s="170">
        <v>0</v>
      </c>
      <c r="AJ237" s="170">
        <v>0</v>
      </c>
      <c r="AK237" s="170">
        <v>0</v>
      </c>
      <c r="AL237" s="170">
        <v>0</v>
      </c>
      <c r="AM237" s="170">
        <v>0</v>
      </c>
      <c r="AN237" s="170">
        <v>0</v>
      </c>
      <c r="AO237" s="170">
        <v>0</v>
      </c>
      <c r="AP237" s="170">
        <v>0</v>
      </c>
      <c r="AQ237" s="170">
        <v>0</v>
      </c>
      <c r="AR237" s="170">
        <v>0</v>
      </c>
      <c r="AS237" s="170">
        <v>0</v>
      </c>
      <c r="AT237" s="170">
        <v>0</v>
      </c>
      <c r="AU237" s="170">
        <v>0</v>
      </c>
      <c r="AV237" s="170">
        <v>0</v>
      </c>
      <c r="AW237" s="170">
        <v>0</v>
      </c>
      <c r="AX237" s="170">
        <v>0</v>
      </c>
      <c r="AY237" s="170">
        <v>0</v>
      </c>
    </row>
    <row r="238" spans="2:51" ht="15" customHeight="1">
      <c r="B238" s="174" t="s">
        <v>801</v>
      </c>
      <c r="C238" s="174" t="s">
        <v>819</v>
      </c>
      <c r="D238" s="174"/>
      <c r="E238" s="170">
        <f t="shared" si="138"/>
        <v>2074</v>
      </c>
      <c r="F238" s="170">
        <v>2030</v>
      </c>
      <c r="G238" s="170">
        <v>44</v>
      </c>
      <c r="H238" s="170"/>
      <c r="I238" s="170">
        <f t="shared" si="139"/>
        <v>1286</v>
      </c>
      <c r="J238" s="170">
        <v>1252</v>
      </c>
      <c r="K238" s="170">
        <v>34</v>
      </c>
      <c r="L238" s="170"/>
      <c r="M238" s="170">
        <f t="shared" si="140"/>
        <v>736</v>
      </c>
      <c r="N238" s="170">
        <v>694</v>
      </c>
      <c r="O238" s="170">
        <v>42</v>
      </c>
      <c r="P238" s="170"/>
      <c r="Q238" s="170">
        <f t="shared" si="141"/>
        <v>1234</v>
      </c>
      <c r="R238" s="170">
        <v>1180</v>
      </c>
      <c r="S238" s="170">
        <v>54</v>
      </c>
      <c r="T238" s="170"/>
      <c r="U238" s="170">
        <f t="shared" si="142"/>
        <v>1077</v>
      </c>
      <c r="V238" s="170">
        <v>1029</v>
      </c>
      <c r="W238" s="170">
        <v>48</v>
      </c>
      <c r="X238" s="170"/>
      <c r="Y238" s="170">
        <f t="shared" si="143"/>
        <v>960</v>
      </c>
      <c r="Z238" s="170">
        <v>926</v>
      </c>
      <c r="AA238" s="170">
        <v>34</v>
      </c>
      <c r="AB238" s="170"/>
      <c r="AC238" s="170">
        <f t="shared" si="144"/>
        <v>1231</v>
      </c>
      <c r="AD238" s="170">
        <v>1195</v>
      </c>
      <c r="AE238" s="170">
        <v>36</v>
      </c>
      <c r="AF238" s="170"/>
      <c r="AG238" s="170">
        <f t="shared" si="145"/>
        <v>1413</v>
      </c>
      <c r="AH238" s="170">
        <v>1379</v>
      </c>
      <c r="AI238" s="170">
        <v>34</v>
      </c>
      <c r="AJ238" s="170"/>
      <c r="AK238" s="170">
        <f t="shared" si="146"/>
        <v>566</v>
      </c>
      <c r="AL238" s="170">
        <v>552</v>
      </c>
      <c r="AM238" s="170">
        <v>14</v>
      </c>
      <c r="AN238" s="170"/>
      <c r="AO238" s="170">
        <f t="shared" si="147"/>
        <v>124</v>
      </c>
      <c r="AP238" s="170">
        <v>115</v>
      </c>
      <c r="AQ238" s="170">
        <v>9</v>
      </c>
      <c r="AR238" s="170"/>
      <c r="AS238" s="170">
        <v>574</v>
      </c>
      <c r="AT238" s="170">
        <v>561</v>
      </c>
      <c r="AU238" s="170">
        <v>13</v>
      </c>
      <c r="AV238" s="170"/>
      <c r="AW238" s="170">
        <v>1405</v>
      </c>
      <c r="AX238" s="170">
        <v>1374</v>
      </c>
      <c r="AY238" s="170">
        <v>31</v>
      </c>
    </row>
    <row r="239" spans="2:51" ht="9" customHeight="1">
      <c r="B239" s="174"/>
      <c r="C239" s="174"/>
      <c r="D239" s="174"/>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c r="AK239" s="165"/>
      <c r="AL239" s="165"/>
      <c r="AM239" s="165"/>
      <c r="AN239" s="165"/>
      <c r="AO239" s="165"/>
      <c r="AP239" s="165"/>
      <c r="AQ239" s="165"/>
      <c r="AR239" s="165"/>
      <c r="AS239" s="165"/>
      <c r="AT239" s="165"/>
      <c r="AU239" s="165"/>
      <c r="AV239" s="165"/>
      <c r="AW239" s="165"/>
      <c r="AX239" s="165"/>
      <c r="AY239" s="165"/>
    </row>
    <row r="240" spans="2:51" ht="15" customHeight="1">
      <c r="B240" s="177" t="s">
        <v>176</v>
      </c>
      <c r="C240" s="177"/>
      <c r="D240" s="177"/>
      <c r="E240" s="164">
        <f>SUM(E241:E252)</f>
        <v>851236</v>
      </c>
      <c r="F240" s="164">
        <f t="shared" ref="F240:G240" si="148">SUM(F241:F252)</f>
        <v>826236</v>
      </c>
      <c r="G240" s="164">
        <f t="shared" si="148"/>
        <v>25000</v>
      </c>
      <c r="H240" s="164"/>
      <c r="I240" s="164">
        <f>SUM(I241:I252)</f>
        <v>779609</v>
      </c>
      <c r="J240" s="164">
        <f t="shared" ref="J240" si="149">SUM(J241:J252)</f>
        <v>749111</v>
      </c>
      <c r="K240" s="164">
        <f t="shared" ref="K240" si="150">SUM(K241:K252)</f>
        <v>30498</v>
      </c>
      <c r="L240" s="164"/>
      <c r="M240" s="164">
        <f>SUM(M241:M252)</f>
        <v>1286974</v>
      </c>
      <c r="N240" s="164">
        <f t="shared" ref="N240" si="151">SUM(N241:N252)</f>
        <v>1257519</v>
      </c>
      <c r="O240" s="164">
        <f t="shared" ref="O240" si="152">SUM(O241:O252)</f>
        <v>29455</v>
      </c>
      <c r="P240" s="164"/>
      <c r="Q240" s="164">
        <f>SUM(Q241:Q252)</f>
        <v>2204537</v>
      </c>
      <c r="R240" s="164">
        <f t="shared" ref="R240" si="153">SUM(R241:R252)</f>
        <v>2172848</v>
      </c>
      <c r="S240" s="164">
        <f t="shared" ref="S240" si="154">SUM(S241:S252)</f>
        <v>31689</v>
      </c>
      <c r="T240" s="164"/>
      <c r="U240" s="164">
        <f>SUM(U241:U252)</f>
        <v>1791045</v>
      </c>
      <c r="V240" s="164">
        <f t="shared" ref="V240" si="155">SUM(V241:V252)</f>
        <v>1757970</v>
      </c>
      <c r="W240" s="164">
        <f t="shared" ref="W240" si="156">SUM(W241:W252)</f>
        <v>33075</v>
      </c>
      <c r="X240" s="164"/>
      <c r="Y240" s="164">
        <f>SUM(Y241:Y252)</f>
        <v>1769242</v>
      </c>
      <c r="Z240" s="164">
        <f t="shared" ref="Z240" si="157">SUM(Z241:Z252)</f>
        <v>1739000</v>
      </c>
      <c r="AA240" s="164">
        <f t="shared" ref="AA240" si="158">SUM(AA241:AA252)</f>
        <v>30242</v>
      </c>
      <c r="AB240" s="164"/>
      <c r="AC240" s="164">
        <f>SUM(AC241:AC252)</f>
        <v>1622460</v>
      </c>
      <c r="AD240" s="164">
        <f t="shared" ref="AD240" si="159">SUM(AD241:AD252)</f>
        <v>1588540</v>
      </c>
      <c r="AE240" s="164">
        <f t="shared" ref="AE240" si="160">SUM(AE241:AE252)</f>
        <v>33920</v>
      </c>
      <c r="AF240" s="164"/>
      <c r="AG240" s="164">
        <f>SUM(AG241:AG252)</f>
        <v>1491965</v>
      </c>
      <c r="AH240" s="164">
        <f t="shared" ref="AH240" si="161">SUM(AH241:AH252)</f>
        <v>1464391</v>
      </c>
      <c r="AI240" s="164">
        <f t="shared" ref="AI240" si="162">SUM(AI241:AI252)</f>
        <v>27574</v>
      </c>
      <c r="AJ240" s="164"/>
      <c r="AK240" s="164">
        <f>SUM(AK241:AK252)</f>
        <v>641240</v>
      </c>
      <c r="AL240" s="164">
        <f t="shared" ref="AL240" si="163">SUM(AL241:AL252)</f>
        <v>629364</v>
      </c>
      <c r="AM240" s="164">
        <f t="shared" ref="AM240" si="164">SUM(AM241:AM252)</f>
        <v>11876</v>
      </c>
      <c r="AN240" s="164"/>
      <c r="AO240" s="164">
        <f>SUM(AO241:AO252)</f>
        <v>331543</v>
      </c>
      <c r="AP240" s="164">
        <f t="shared" ref="AP240" si="165">SUM(AP241:AP252)</f>
        <v>310855</v>
      </c>
      <c r="AQ240" s="164">
        <f t="shared" ref="AQ240" si="166">SUM(AQ241:AQ252)</f>
        <v>20688</v>
      </c>
      <c r="AR240" s="164"/>
      <c r="AS240" s="164">
        <v>1490142</v>
      </c>
      <c r="AT240" s="164">
        <v>1456566</v>
      </c>
      <c r="AU240" s="164">
        <v>33576</v>
      </c>
      <c r="AV240" s="164"/>
      <c r="AW240" s="164">
        <v>2433759</v>
      </c>
      <c r="AX240" s="164">
        <v>2399393</v>
      </c>
      <c r="AY240" s="164">
        <v>34366</v>
      </c>
    </row>
    <row r="241" spans="2:51" ht="15" customHeight="1">
      <c r="B241" s="174" t="s">
        <v>829</v>
      </c>
      <c r="C241" s="174" t="s">
        <v>841</v>
      </c>
      <c r="D241" s="174"/>
      <c r="E241" s="170">
        <f t="shared" ref="E241:E252" si="167">F241+G241</f>
        <v>14436</v>
      </c>
      <c r="F241" s="170">
        <v>13793</v>
      </c>
      <c r="G241" s="170">
        <v>643</v>
      </c>
      <c r="H241" s="170"/>
      <c r="I241" s="170">
        <f t="shared" ref="I241:I252" si="168">J241+K241</f>
        <v>94486</v>
      </c>
      <c r="J241" s="170">
        <v>93847</v>
      </c>
      <c r="K241" s="170">
        <v>639</v>
      </c>
      <c r="L241" s="170"/>
      <c r="M241" s="170">
        <f t="shared" ref="M241:M252" si="169">N241+O241</f>
        <v>149048</v>
      </c>
      <c r="N241" s="170">
        <v>148656</v>
      </c>
      <c r="O241" s="170">
        <v>392</v>
      </c>
      <c r="P241" s="170"/>
      <c r="Q241" s="170">
        <f t="shared" ref="Q241:Q252" si="170">R241+S241</f>
        <v>253149</v>
      </c>
      <c r="R241" s="170">
        <v>252525</v>
      </c>
      <c r="S241" s="170">
        <v>624</v>
      </c>
      <c r="T241" s="170"/>
      <c r="U241" s="170">
        <f t="shared" ref="U241:U252" si="171">V241+W241</f>
        <v>309311</v>
      </c>
      <c r="V241" s="170">
        <v>308633</v>
      </c>
      <c r="W241" s="170">
        <v>678</v>
      </c>
      <c r="X241" s="170"/>
      <c r="Y241" s="170">
        <f t="shared" ref="Y241:Y252" si="172">Z241+AA241</f>
        <v>367470</v>
      </c>
      <c r="Z241" s="170">
        <v>366992</v>
      </c>
      <c r="AA241" s="170">
        <v>478</v>
      </c>
      <c r="AB241" s="170"/>
      <c r="AC241" s="170">
        <f t="shared" ref="AC241:AC252" si="173">AD241+AE241</f>
        <v>341891</v>
      </c>
      <c r="AD241" s="170">
        <v>341282</v>
      </c>
      <c r="AE241" s="170">
        <v>609</v>
      </c>
      <c r="AF241" s="170"/>
      <c r="AG241" s="170">
        <f t="shared" ref="AG241:AG252" si="174">AH241+AI241</f>
        <v>226015</v>
      </c>
      <c r="AH241" s="170">
        <v>225412</v>
      </c>
      <c r="AI241" s="170">
        <v>603</v>
      </c>
      <c r="AJ241" s="170"/>
      <c r="AK241" s="170">
        <f t="shared" ref="AK241:AK252" si="175">AL241+AM241</f>
        <v>91372</v>
      </c>
      <c r="AL241" s="170">
        <v>91094</v>
      </c>
      <c r="AM241" s="170">
        <v>278</v>
      </c>
      <c r="AN241" s="170"/>
      <c r="AO241" s="170">
        <f t="shared" ref="AO241:AO252" si="176">AP241+AQ241</f>
        <v>41883</v>
      </c>
      <c r="AP241" s="170">
        <v>41275</v>
      </c>
      <c r="AQ241" s="170">
        <v>608</v>
      </c>
      <c r="AR241" s="170"/>
      <c r="AS241" s="170">
        <v>222809</v>
      </c>
      <c r="AT241" s="170">
        <v>221902</v>
      </c>
      <c r="AU241" s="170">
        <v>907</v>
      </c>
      <c r="AV241" s="170"/>
      <c r="AW241" s="170">
        <v>292801</v>
      </c>
      <c r="AX241" s="170">
        <v>291892</v>
      </c>
      <c r="AY241" s="170">
        <v>909</v>
      </c>
    </row>
    <row r="242" spans="2:51" ht="15" customHeight="1">
      <c r="B242" s="174" t="s">
        <v>830</v>
      </c>
      <c r="C242" s="174" t="s">
        <v>842</v>
      </c>
      <c r="D242" s="174"/>
      <c r="E242" s="170">
        <f t="shared" si="167"/>
        <v>35445</v>
      </c>
      <c r="F242" s="170">
        <v>34751</v>
      </c>
      <c r="G242" s="170">
        <v>694</v>
      </c>
      <c r="H242" s="170"/>
      <c r="I242" s="170">
        <f t="shared" si="168"/>
        <v>9672</v>
      </c>
      <c r="J242" s="170">
        <v>9056</v>
      </c>
      <c r="K242" s="170">
        <v>616</v>
      </c>
      <c r="L242" s="170"/>
      <c r="M242" s="170">
        <f t="shared" si="169"/>
        <v>16831</v>
      </c>
      <c r="N242" s="170">
        <v>16066</v>
      </c>
      <c r="O242" s="170">
        <v>765</v>
      </c>
      <c r="P242" s="170"/>
      <c r="Q242" s="170">
        <f t="shared" si="170"/>
        <v>23876</v>
      </c>
      <c r="R242" s="170">
        <v>23118</v>
      </c>
      <c r="S242" s="170">
        <v>758</v>
      </c>
      <c r="T242" s="170"/>
      <c r="U242" s="170">
        <f t="shared" si="171"/>
        <v>29191</v>
      </c>
      <c r="V242" s="170">
        <v>28441</v>
      </c>
      <c r="W242" s="170">
        <v>750</v>
      </c>
      <c r="X242" s="170"/>
      <c r="Y242" s="170">
        <f t="shared" si="172"/>
        <v>27647</v>
      </c>
      <c r="Z242" s="170">
        <v>27091</v>
      </c>
      <c r="AA242" s="170">
        <v>556</v>
      </c>
      <c r="AB242" s="170"/>
      <c r="AC242" s="170">
        <f t="shared" si="173"/>
        <v>20707</v>
      </c>
      <c r="AD242" s="170">
        <v>20029</v>
      </c>
      <c r="AE242" s="170">
        <v>678</v>
      </c>
      <c r="AF242" s="170"/>
      <c r="AG242" s="170">
        <f t="shared" si="174"/>
        <v>26051</v>
      </c>
      <c r="AH242" s="170">
        <v>25504</v>
      </c>
      <c r="AI242" s="170">
        <v>547</v>
      </c>
      <c r="AJ242" s="170"/>
      <c r="AK242" s="170">
        <f t="shared" si="175"/>
        <v>11897</v>
      </c>
      <c r="AL242" s="170">
        <v>11621</v>
      </c>
      <c r="AM242" s="170">
        <v>276</v>
      </c>
      <c r="AN242" s="170"/>
      <c r="AO242" s="170">
        <f t="shared" si="176"/>
        <v>12372</v>
      </c>
      <c r="AP242" s="170">
        <v>11730</v>
      </c>
      <c r="AQ242" s="170">
        <v>642</v>
      </c>
      <c r="AR242" s="170"/>
      <c r="AS242" s="170">
        <v>28792</v>
      </c>
      <c r="AT242" s="170">
        <v>28121</v>
      </c>
      <c r="AU242" s="170">
        <v>671</v>
      </c>
      <c r="AV242" s="170"/>
      <c r="AW242" s="170">
        <v>32327</v>
      </c>
      <c r="AX242" s="170">
        <v>31685</v>
      </c>
      <c r="AY242" s="170">
        <v>642</v>
      </c>
    </row>
    <row r="243" spans="2:51" ht="15" customHeight="1">
      <c r="B243" s="174" t="s">
        <v>831</v>
      </c>
      <c r="C243" s="174" t="s">
        <v>843</v>
      </c>
      <c r="D243" s="174"/>
      <c r="E243" s="170">
        <f t="shared" si="167"/>
        <v>262548</v>
      </c>
      <c r="F243" s="170">
        <v>261096</v>
      </c>
      <c r="G243" s="170">
        <v>1452</v>
      </c>
      <c r="H243" s="170"/>
      <c r="I243" s="170">
        <f t="shared" si="168"/>
        <v>202397</v>
      </c>
      <c r="J243" s="170">
        <v>200321</v>
      </c>
      <c r="K243" s="170">
        <v>2076</v>
      </c>
      <c r="L243" s="170"/>
      <c r="M243" s="170">
        <f t="shared" si="169"/>
        <v>557662</v>
      </c>
      <c r="N243" s="170">
        <v>556061</v>
      </c>
      <c r="O243" s="170">
        <v>1601</v>
      </c>
      <c r="P243" s="170"/>
      <c r="Q243" s="170">
        <f t="shared" si="170"/>
        <v>932784</v>
      </c>
      <c r="R243" s="170">
        <v>930306</v>
      </c>
      <c r="S243" s="170">
        <v>2478</v>
      </c>
      <c r="T243" s="170"/>
      <c r="U243" s="170">
        <f t="shared" si="171"/>
        <v>506952</v>
      </c>
      <c r="V243" s="170">
        <v>503642</v>
      </c>
      <c r="W243" s="170">
        <v>3310</v>
      </c>
      <c r="X243" s="170"/>
      <c r="Y243" s="170">
        <f t="shared" si="172"/>
        <v>582576</v>
      </c>
      <c r="Z243" s="170">
        <v>579210</v>
      </c>
      <c r="AA243" s="170">
        <v>3366</v>
      </c>
      <c r="AB243" s="170"/>
      <c r="AC243" s="170">
        <f t="shared" si="173"/>
        <v>646120</v>
      </c>
      <c r="AD243" s="170">
        <v>641820</v>
      </c>
      <c r="AE243" s="170">
        <v>4300</v>
      </c>
      <c r="AF243" s="170"/>
      <c r="AG243" s="170">
        <f t="shared" si="174"/>
        <v>629463</v>
      </c>
      <c r="AH243" s="170">
        <v>625856</v>
      </c>
      <c r="AI243" s="170">
        <v>3607</v>
      </c>
      <c r="AJ243" s="170"/>
      <c r="AK243" s="170">
        <f t="shared" si="175"/>
        <v>243861</v>
      </c>
      <c r="AL243" s="170">
        <v>242211</v>
      </c>
      <c r="AM243" s="170">
        <v>1650</v>
      </c>
      <c r="AN243" s="170"/>
      <c r="AO243" s="170">
        <f t="shared" si="176"/>
        <v>29643</v>
      </c>
      <c r="AP243" s="170">
        <v>27220</v>
      </c>
      <c r="AQ243" s="170">
        <v>2423</v>
      </c>
      <c r="AR243" s="170"/>
      <c r="AS243" s="170">
        <v>701809</v>
      </c>
      <c r="AT243" s="170">
        <v>695575</v>
      </c>
      <c r="AU243" s="170">
        <v>6234</v>
      </c>
      <c r="AV243" s="170"/>
      <c r="AW243" s="170">
        <v>1072751</v>
      </c>
      <c r="AX243" s="170">
        <v>1067287</v>
      </c>
      <c r="AY243" s="170">
        <v>5464</v>
      </c>
    </row>
    <row r="244" spans="2:51" ht="15" customHeight="1">
      <c r="B244" s="174" t="s">
        <v>832</v>
      </c>
      <c r="C244" s="174" t="s">
        <v>844</v>
      </c>
      <c r="D244" s="174"/>
      <c r="E244" s="170">
        <f t="shared" si="167"/>
        <v>67054</v>
      </c>
      <c r="F244" s="170">
        <v>66451</v>
      </c>
      <c r="G244" s="170">
        <v>603</v>
      </c>
      <c r="H244" s="170"/>
      <c r="I244" s="170">
        <f t="shared" si="168"/>
        <v>37506</v>
      </c>
      <c r="J244" s="170">
        <v>37036</v>
      </c>
      <c r="K244" s="170">
        <v>470</v>
      </c>
      <c r="L244" s="170"/>
      <c r="M244" s="170">
        <f t="shared" si="169"/>
        <v>51766</v>
      </c>
      <c r="N244" s="170">
        <v>51371</v>
      </c>
      <c r="O244" s="170">
        <v>395</v>
      </c>
      <c r="P244" s="170"/>
      <c r="Q244" s="170">
        <f t="shared" si="170"/>
        <v>14584</v>
      </c>
      <c r="R244" s="170">
        <v>14223</v>
      </c>
      <c r="S244" s="170">
        <v>361</v>
      </c>
      <c r="T244" s="170"/>
      <c r="U244" s="170">
        <f t="shared" si="171"/>
        <v>14624</v>
      </c>
      <c r="V244" s="170">
        <v>14322</v>
      </c>
      <c r="W244" s="170">
        <v>302</v>
      </c>
      <c r="X244" s="170"/>
      <c r="Y244" s="170">
        <f t="shared" si="172"/>
        <v>12480</v>
      </c>
      <c r="Z244" s="170">
        <v>12192</v>
      </c>
      <c r="AA244" s="170">
        <v>288</v>
      </c>
      <c r="AB244" s="170"/>
      <c r="AC244" s="170">
        <f t="shared" si="173"/>
        <v>13109</v>
      </c>
      <c r="AD244" s="170">
        <v>12774</v>
      </c>
      <c r="AE244" s="170">
        <v>335</v>
      </c>
      <c r="AF244" s="170"/>
      <c r="AG244" s="170">
        <f t="shared" si="174"/>
        <v>12413</v>
      </c>
      <c r="AH244" s="170">
        <v>12119</v>
      </c>
      <c r="AI244" s="170">
        <v>294</v>
      </c>
      <c r="AJ244" s="170"/>
      <c r="AK244" s="170">
        <f t="shared" si="175"/>
        <v>7749</v>
      </c>
      <c r="AL244" s="170">
        <v>7574</v>
      </c>
      <c r="AM244" s="170">
        <v>175</v>
      </c>
      <c r="AN244" s="170"/>
      <c r="AO244" s="170">
        <f t="shared" si="176"/>
        <v>9357</v>
      </c>
      <c r="AP244" s="170">
        <v>8941</v>
      </c>
      <c r="AQ244" s="170">
        <v>416</v>
      </c>
      <c r="AR244" s="170"/>
      <c r="AS244" s="170">
        <v>14502</v>
      </c>
      <c r="AT244" s="170">
        <v>14198</v>
      </c>
      <c r="AU244" s="170">
        <v>304</v>
      </c>
      <c r="AV244" s="170"/>
      <c r="AW244" s="170">
        <v>20689</v>
      </c>
      <c r="AX244" s="170">
        <v>20378</v>
      </c>
      <c r="AY244" s="170">
        <v>311</v>
      </c>
    </row>
    <row r="245" spans="2:51" ht="15" customHeight="1">
      <c r="B245" s="174" t="s">
        <v>833</v>
      </c>
      <c r="C245" s="174" t="s">
        <v>845</v>
      </c>
      <c r="D245" s="174"/>
      <c r="E245" s="170">
        <f t="shared" si="167"/>
        <v>201274</v>
      </c>
      <c r="F245" s="170">
        <v>195058</v>
      </c>
      <c r="G245" s="170">
        <v>6216</v>
      </c>
      <c r="H245" s="170"/>
      <c r="I245" s="170">
        <f t="shared" si="168"/>
        <v>186512</v>
      </c>
      <c r="J245" s="170">
        <v>179759</v>
      </c>
      <c r="K245" s="170">
        <v>6753</v>
      </c>
      <c r="L245" s="170"/>
      <c r="M245" s="170">
        <f t="shared" si="169"/>
        <v>170827</v>
      </c>
      <c r="N245" s="170">
        <v>163777</v>
      </c>
      <c r="O245" s="170">
        <v>7050</v>
      </c>
      <c r="P245" s="170"/>
      <c r="Q245" s="170">
        <f t="shared" si="170"/>
        <v>375909</v>
      </c>
      <c r="R245" s="170">
        <v>368358</v>
      </c>
      <c r="S245" s="170">
        <v>7551</v>
      </c>
      <c r="T245" s="170"/>
      <c r="U245" s="170">
        <f t="shared" si="171"/>
        <v>404834</v>
      </c>
      <c r="V245" s="170">
        <v>397086</v>
      </c>
      <c r="W245" s="170">
        <v>7748</v>
      </c>
      <c r="X245" s="170"/>
      <c r="Y245" s="170">
        <f t="shared" si="172"/>
        <v>362625</v>
      </c>
      <c r="Z245" s="170">
        <v>355777</v>
      </c>
      <c r="AA245" s="170">
        <v>6848</v>
      </c>
      <c r="AB245" s="170"/>
      <c r="AC245" s="170">
        <f t="shared" si="173"/>
        <v>242741</v>
      </c>
      <c r="AD245" s="170">
        <v>235410</v>
      </c>
      <c r="AE245" s="170">
        <v>7331</v>
      </c>
      <c r="AF245" s="170"/>
      <c r="AG245" s="170">
        <f t="shared" si="174"/>
        <v>222886</v>
      </c>
      <c r="AH245" s="170">
        <v>217329</v>
      </c>
      <c r="AI245" s="170">
        <v>5557</v>
      </c>
      <c r="AJ245" s="170"/>
      <c r="AK245" s="170">
        <f t="shared" si="175"/>
        <v>99297</v>
      </c>
      <c r="AL245" s="170">
        <v>97238</v>
      </c>
      <c r="AM245" s="170">
        <v>2059</v>
      </c>
      <c r="AN245" s="170"/>
      <c r="AO245" s="170">
        <f t="shared" si="176"/>
        <v>59237</v>
      </c>
      <c r="AP245" s="170">
        <v>54452</v>
      </c>
      <c r="AQ245" s="170">
        <v>4785</v>
      </c>
      <c r="AR245" s="170"/>
      <c r="AS245" s="170">
        <v>169952</v>
      </c>
      <c r="AT245" s="170">
        <v>161063</v>
      </c>
      <c r="AU245" s="170">
        <v>8889</v>
      </c>
      <c r="AV245" s="170"/>
      <c r="AW245" s="170">
        <v>483830</v>
      </c>
      <c r="AX245" s="170">
        <v>476293</v>
      </c>
      <c r="AY245" s="170">
        <v>7537</v>
      </c>
    </row>
    <row r="246" spans="2:51" ht="15" customHeight="1">
      <c r="B246" s="174" t="s">
        <v>834</v>
      </c>
      <c r="C246" s="174" t="s">
        <v>846</v>
      </c>
      <c r="D246" s="174"/>
      <c r="E246" s="170">
        <f t="shared" si="167"/>
        <v>43443</v>
      </c>
      <c r="F246" s="170">
        <v>38763</v>
      </c>
      <c r="G246" s="170">
        <v>4680</v>
      </c>
      <c r="H246" s="170"/>
      <c r="I246" s="170">
        <f t="shared" si="168"/>
        <v>53876</v>
      </c>
      <c r="J246" s="170">
        <v>48246</v>
      </c>
      <c r="K246" s="170">
        <v>5630</v>
      </c>
      <c r="L246" s="170"/>
      <c r="M246" s="170">
        <f t="shared" si="169"/>
        <v>65848</v>
      </c>
      <c r="N246" s="170">
        <v>59465</v>
      </c>
      <c r="O246" s="170">
        <v>6383</v>
      </c>
      <c r="P246" s="170"/>
      <c r="Q246" s="170">
        <f t="shared" si="170"/>
        <v>164479</v>
      </c>
      <c r="R246" s="170">
        <v>157430</v>
      </c>
      <c r="S246" s="170">
        <v>7049</v>
      </c>
      <c r="T246" s="170"/>
      <c r="U246" s="170">
        <f t="shared" si="171"/>
        <v>163009</v>
      </c>
      <c r="V246" s="170">
        <v>156327</v>
      </c>
      <c r="W246" s="170">
        <v>6682</v>
      </c>
      <c r="X246" s="170"/>
      <c r="Y246" s="170">
        <f t="shared" si="172"/>
        <v>181117</v>
      </c>
      <c r="Z246" s="170">
        <v>174757</v>
      </c>
      <c r="AA246" s="170">
        <v>6360</v>
      </c>
      <c r="AB246" s="170"/>
      <c r="AC246" s="170">
        <f t="shared" si="173"/>
        <v>171836</v>
      </c>
      <c r="AD246" s="170">
        <v>164651</v>
      </c>
      <c r="AE246" s="170">
        <v>7185</v>
      </c>
      <c r="AF246" s="170"/>
      <c r="AG246" s="170">
        <f t="shared" si="174"/>
        <v>186088</v>
      </c>
      <c r="AH246" s="170">
        <v>180199</v>
      </c>
      <c r="AI246" s="170">
        <v>5889</v>
      </c>
      <c r="AJ246" s="170"/>
      <c r="AK246" s="170">
        <f t="shared" si="175"/>
        <v>90621</v>
      </c>
      <c r="AL246" s="170">
        <v>88253</v>
      </c>
      <c r="AM246" s="170">
        <v>2368</v>
      </c>
      <c r="AN246" s="170"/>
      <c r="AO246" s="170">
        <f t="shared" si="176"/>
        <v>93111</v>
      </c>
      <c r="AP246" s="170">
        <v>88050</v>
      </c>
      <c r="AQ246" s="170">
        <v>5061</v>
      </c>
      <c r="AR246" s="170"/>
      <c r="AS246" s="170">
        <v>193511</v>
      </c>
      <c r="AT246" s="170">
        <v>187107</v>
      </c>
      <c r="AU246" s="170">
        <v>6404</v>
      </c>
      <c r="AV246" s="170"/>
      <c r="AW246" s="170">
        <v>280284</v>
      </c>
      <c r="AX246" s="170">
        <v>274799</v>
      </c>
      <c r="AY246" s="170">
        <v>5485</v>
      </c>
    </row>
    <row r="247" spans="2:51" ht="15" customHeight="1">
      <c r="B247" s="174" t="s">
        <v>835</v>
      </c>
      <c r="C247" s="174" t="s">
        <v>847</v>
      </c>
      <c r="D247" s="174"/>
      <c r="E247" s="170">
        <f t="shared" si="167"/>
        <v>10612</v>
      </c>
      <c r="F247" s="170">
        <v>5891</v>
      </c>
      <c r="G247" s="170">
        <v>4721</v>
      </c>
      <c r="H247" s="170"/>
      <c r="I247" s="170">
        <f t="shared" si="168"/>
        <v>13064</v>
      </c>
      <c r="J247" s="170">
        <v>6179</v>
      </c>
      <c r="K247" s="170">
        <v>6885</v>
      </c>
      <c r="L247" s="170"/>
      <c r="M247" s="170">
        <f t="shared" si="169"/>
        <v>10795</v>
      </c>
      <c r="N247" s="170">
        <v>5610</v>
      </c>
      <c r="O247" s="170">
        <v>5185</v>
      </c>
      <c r="P247" s="170"/>
      <c r="Q247" s="170">
        <f t="shared" si="170"/>
        <v>35450</v>
      </c>
      <c r="R247" s="170">
        <v>30757</v>
      </c>
      <c r="S247" s="170">
        <v>4693</v>
      </c>
      <c r="T247" s="170"/>
      <c r="U247" s="170">
        <f t="shared" si="171"/>
        <v>56515</v>
      </c>
      <c r="V247" s="170">
        <v>51646</v>
      </c>
      <c r="W247" s="170">
        <v>4869</v>
      </c>
      <c r="X247" s="170"/>
      <c r="Y247" s="170">
        <f t="shared" si="172"/>
        <v>29657</v>
      </c>
      <c r="Z247" s="170">
        <v>25530</v>
      </c>
      <c r="AA247" s="170">
        <v>4127</v>
      </c>
      <c r="AB247" s="170"/>
      <c r="AC247" s="170">
        <f t="shared" si="173"/>
        <v>9457</v>
      </c>
      <c r="AD247" s="170">
        <v>5229</v>
      </c>
      <c r="AE247" s="170">
        <v>4228</v>
      </c>
      <c r="AF247" s="170"/>
      <c r="AG247" s="170">
        <f t="shared" si="174"/>
        <v>9026</v>
      </c>
      <c r="AH247" s="170">
        <v>5325</v>
      </c>
      <c r="AI247" s="170">
        <v>3701</v>
      </c>
      <c r="AJ247" s="170"/>
      <c r="AK247" s="170">
        <f t="shared" si="175"/>
        <v>3778</v>
      </c>
      <c r="AL247" s="170">
        <v>2023</v>
      </c>
      <c r="AM247" s="170">
        <v>1755</v>
      </c>
      <c r="AN247" s="170"/>
      <c r="AO247" s="170">
        <f t="shared" si="176"/>
        <v>4895</v>
      </c>
      <c r="AP247" s="170">
        <v>2245</v>
      </c>
      <c r="AQ247" s="170">
        <v>2650</v>
      </c>
      <c r="AR247" s="170"/>
      <c r="AS247" s="170">
        <v>9639</v>
      </c>
      <c r="AT247" s="170">
        <v>7662</v>
      </c>
      <c r="AU247" s="170">
        <v>1977</v>
      </c>
      <c r="AV247" s="170"/>
      <c r="AW247" s="170">
        <v>29026</v>
      </c>
      <c r="AX247" s="170">
        <v>24577</v>
      </c>
      <c r="AY247" s="170">
        <v>4449</v>
      </c>
    </row>
    <row r="248" spans="2:51" ht="15" customHeight="1">
      <c r="B248" s="174" t="s">
        <v>836</v>
      </c>
      <c r="C248" s="174" t="s">
        <v>848</v>
      </c>
      <c r="D248" s="174"/>
      <c r="E248" s="170">
        <f t="shared" si="167"/>
        <v>7645</v>
      </c>
      <c r="F248" s="170">
        <v>7500</v>
      </c>
      <c r="G248" s="170">
        <v>145</v>
      </c>
      <c r="H248" s="170"/>
      <c r="I248" s="170">
        <f t="shared" si="168"/>
        <v>5028</v>
      </c>
      <c r="J248" s="170">
        <v>4883</v>
      </c>
      <c r="K248" s="170">
        <v>145</v>
      </c>
      <c r="L248" s="170"/>
      <c r="M248" s="170">
        <f t="shared" si="169"/>
        <v>6812</v>
      </c>
      <c r="N248" s="170">
        <v>6705</v>
      </c>
      <c r="O248" s="170">
        <v>107</v>
      </c>
      <c r="P248" s="170"/>
      <c r="Q248" s="170">
        <f t="shared" si="170"/>
        <v>12273</v>
      </c>
      <c r="R248" s="170">
        <v>12145</v>
      </c>
      <c r="S248" s="170">
        <v>128</v>
      </c>
      <c r="T248" s="170"/>
      <c r="U248" s="170">
        <f t="shared" si="171"/>
        <v>12611</v>
      </c>
      <c r="V248" s="170">
        <v>12491</v>
      </c>
      <c r="W248" s="170">
        <v>120</v>
      </c>
      <c r="X248" s="170"/>
      <c r="Y248" s="170">
        <f t="shared" si="172"/>
        <v>11827</v>
      </c>
      <c r="Z248" s="170">
        <v>11716</v>
      </c>
      <c r="AA248" s="170">
        <v>111</v>
      </c>
      <c r="AB248" s="170"/>
      <c r="AC248" s="170">
        <f t="shared" si="173"/>
        <v>12750</v>
      </c>
      <c r="AD248" s="170">
        <v>12613</v>
      </c>
      <c r="AE248" s="170">
        <v>137</v>
      </c>
      <c r="AF248" s="170"/>
      <c r="AG248" s="170">
        <f t="shared" si="174"/>
        <v>12576</v>
      </c>
      <c r="AH248" s="170">
        <v>12472</v>
      </c>
      <c r="AI248" s="170">
        <v>104</v>
      </c>
      <c r="AJ248" s="170"/>
      <c r="AK248" s="170">
        <f t="shared" si="175"/>
        <v>5341</v>
      </c>
      <c r="AL248" s="170">
        <v>5300</v>
      </c>
      <c r="AM248" s="170">
        <v>41</v>
      </c>
      <c r="AN248" s="170"/>
      <c r="AO248" s="170">
        <f t="shared" si="176"/>
        <v>4026</v>
      </c>
      <c r="AP248" s="170">
        <v>3915</v>
      </c>
      <c r="AQ248" s="170">
        <v>111</v>
      </c>
      <c r="AR248" s="170"/>
      <c r="AS248" s="170">
        <v>9722</v>
      </c>
      <c r="AT248" s="170">
        <v>9626</v>
      </c>
      <c r="AU248" s="170">
        <v>96</v>
      </c>
      <c r="AV248" s="170"/>
      <c r="AW248" s="170">
        <v>12898</v>
      </c>
      <c r="AX248" s="170">
        <v>12797</v>
      </c>
      <c r="AY248" s="170">
        <v>101</v>
      </c>
    </row>
    <row r="249" spans="2:51" ht="15" customHeight="1">
      <c r="B249" s="174" t="s">
        <v>837</v>
      </c>
      <c r="C249" s="174" t="s">
        <v>849</v>
      </c>
      <c r="D249" s="174"/>
      <c r="E249" s="170">
        <f t="shared" si="167"/>
        <v>86316</v>
      </c>
      <c r="F249" s="170">
        <v>81782</v>
      </c>
      <c r="G249" s="170">
        <v>4534</v>
      </c>
      <c r="H249" s="170"/>
      <c r="I249" s="170">
        <f t="shared" si="168"/>
        <v>65727</v>
      </c>
      <c r="J249" s="170">
        <v>59693</v>
      </c>
      <c r="K249" s="170">
        <v>6034</v>
      </c>
      <c r="L249" s="170"/>
      <c r="M249" s="170">
        <f t="shared" si="169"/>
        <v>70574</v>
      </c>
      <c r="N249" s="170">
        <v>64976</v>
      </c>
      <c r="O249" s="170">
        <v>5598</v>
      </c>
      <c r="P249" s="170"/>
      <c r="Q249" s="170">
        <f t="shared" si="170"/>
        <v>117432</v>
      </c>
      <c r="R249" s="170">
        <v>111918</v>
      </c>
      <c r="S249" s="170">
        <v>5514</v>
      </c>
      <c r="T249" s="170"/>
      <c r="U249" s="170">
        <f t="shared" si="171"/>
        <v>101215</v>
      </c>
      <c r="V249" s="170">
        <v>95252</v>
      </c>
      <c r="W249" s="170">
        <v>5963</v>
      </c>
      <c r="X249" s="170"/>
      <c r="Y249" s="170">
        <f t="shared" si="172"/>
        <v>103010</v>
      </c>
      <c r="Z249" s="170">
        <v>98013</v>
      </c>
      <c r="AA249" s="170">
        <v>4997</v>
      </c>
      <c r="AB249" s="170"/>
      <c r="AC249" s="170">
        <f t="shared" si="173"/>
        <v>100591</v>
      </c>
      <c r="AD249" s="170">
        <v>94891</v>
      </c>
      <c r="AE249" s="170">
        <v>5700</v>
      </c>
      <c r="AF249" s="170"/>
      <c r="AG249" s="170">
        <f t="shared" si="174"/>
        <v>114986</v>
      </c>
      <c r="AH249" s="170">
        <v>110227</v>
      </c>
      <c r="AI249" s="170">
        <v>4759</v>
      </c>
      <c r="AJ249" s="170"/>
      <c r="AK249" s="170">
        <f t="shared" si="175"/>
        <v>59447</v>
      </c>
      <c r="AL249" s="170">
        <v>57513</v>
      </c>
      <c r="AM249" s="170">
        <v>1934</v>
      </c>
      <c r="AN249" s="170"/>
      <c r="AO249" s="170">
        <f t="shared" si="176"/>
        <v>55584</v>
      </c>
      <c r="AP249" s="170">
        <v>53812</v>
      </c>
      <c r="AQ249" s="170">
        <v>1772</v>
      </c>
      <c r="AR249" s="170"/>
      <c r="AS249" s="170">
        <v>77475</v>
      </c>
      <c r="AT249" s="170">
        <v>73008</v>
      </c>
      <c r="AU249" s="170">
        <v>4467</v>
      </c>
      <c r="AV249" s="170"/>
      <c r="AW249" s="170">
        <v>118523</v>
      </c>
      <c r="AX249" s="170">
        <v>111851</v>
      </c>
      <c r="AY249" s="170">
        <v>6672</v>
      </c>
    </row>
    <row r="250" spans="2:51" ht="15" customHeight="1">
      <c r="B250" s="174" t="s">
        <v>838</v>
      </c>
      <c r="C250" s="174" t="s">
        <v>850</v>
      </c>
      <c r="D250" s="174"/>
      <c r="E250" s="170">
        <f t="shared" si="167"/>
        <v>2452</v>
      </c>
      <c r="F250" s="170">
        <v>2342</v>
      </c>
      <c r="G250" s="170">
        <v>110</v>
      </c>
      <c r="H250" s="170"/>
      <c r="I250" s="170">
        <f t="shared" si="168"/>
        <v>2003</v>
      </c>
      <c r="J250" s="170">
        <v>1904</v>
      </c>
      <c r="K250" s="170">
        <v>99</v>
      </c>
      <c r="L250" s="170"/>
      <c r="M250" s="170">
        <f t="shared" si="169"/>
        <v>2933</v>
      </c>
      <c r="N250" s="170">
        <v>2852</v>
      </c>
      <c r="O250" s="170">
        <v>81</v>
      </c>
      <c r="P250" s="170"/>
      <c r="Q250" s="170">
        <f t="shared" si="170"/>
        <v>6180</v>
      </c>
      <c r="R250" s="170">
        <v>6121</v>
      </c>
      <c r="S250" s="170">
        <v>59</v>
      </c>
      <c r="T250" s="170"/>
      <c r="U250" s="170">
        <f t="shared" si="171"/>
        <v>4516</v>
      </c>
      <c r="V250" s="170">
        <v>4454</v>
      </c>
      <c r="W250" s="170">
        <v>62</v>
      </c>
      <c r="X250" s="170"/>
      <c r="Y250" s="170">
        <f t="shared" si="172"/>
        <v>5073</v>
      </c>
      <c r="Z250" s="170">
        <v>5001</v>
      </c>
      <c r="AA250" s="170">
        <v>72</v>
      </c>
      <c r="AB250" s="170"/>
      <c r="AC250" s="170">
        <f t="shared" si="173"/>
        <v>5596</v>
      </c>
      <c r="AD250" s="170">
        <v>5495</v>
      </c>
      <c r="AE250" s="170">
        <v>101</v>
      </c>
      <c r="AF250" s="170"/>
      <c r="AG250" s="170">
        <f t="shared" si="174"/>
        <v>6469</v>
      </c>
      <c r="AH250" s="170">
        <v>6399</v>
      </c>
      <c r="AI250" s="170">
        <v>70</v>
      </c>
      <c r="AJ250" s="170"/>
      <c r="AK250" s="170">
        <f t="shared" si="175"/>
        <v>2528</v>
      </c>
      <c r="AL250" s="170">
        <v>2476</v>
      </c>
      <c r="AM250" s="170">
        <v>52</v>
      </c>
      <c r="AN250" s="170"/>
      <c r="AO250" s="170">
        <f t="shared" si="176"/>
        <v>1355</v>
      </c>
      <c r="AP250" s="170">
        <v>1310</v>
      </c>
      <c r="AQ250" s="170">
        <v>45</v>
      </c>
      <c r="AR250" s="170"/>
      <c r="AS250" s="170">
        <v>5906</v>
      </c>
      <c r="AT250" s="170">
        <v>5876</v>
      </c>
      <c r="AU250" s="170">
        <v>30</v>
      </c>
      <c r="AV250" s="170"/>
      <c r="AW250" s="170">
        <v>7236</v>
      </c>
      <c r="AX250" s="170">
        <v>7153</v>
      </c>
      <c r="AY250" s="170">
        <v>83</v>
      </c>
    </row>
    <row r="251" spans="2:51" ht="15" customHeight="1">
      <c r="B251" s="174" t="s">
        <v>839</v>
      </c>
      <c r="C251" s="174" t="s">
        <v>851</v>
      </c>
      <c r="D251" s="174"/>
      <c r="E251" s="170">
        <f t="shared" si="167"/>
        <v>2503</v>
      </c>
      <c r="F251" s="170">
        <v>2395</v>
      </c>
      <c r="G251" s="170">
        <v>108</v>
      </c>
      <c r="H251" s="170"/>
      <c r="I251" s="170">
        <f t="shared" si="168"/>
        <v>12939</v>
      </c>
      <c r="J251" s="170">
        <v>12829</v>
      </c>
      <c r="K251" s="170">
        <v>110</v>
      </c>
      <c r="L251" s="170"/>
      <c r="M251" s="170">
        <f t="shared" si="169"/>
        <v>16188</v>
      </c>
      <c r="N251" s="170">
        <v>16098</v>
      </c>
      <c r="O251" s="170">
        <v>90</v>
      </c>
      <c r="P251" s="170"/>
      <c r="Q251" s="170">
        <f t="shared" si="170"/>
        <v>28147</v>
      </c>
      <c r="R251" s="170">
        <v>28021</v>
      </c>
      <c r="S251" s="170">
        <v>126</v>
      </c>
      <c r="T251" s="170"/>
      <c r="U251" s="170">
        <f t="shared" si="171"/>
        <v>29435</v>
      </c>
      <c r="V251" s="170">
        <v>29315</v>
      </c>
      <c r="W251" s="170">
        <v>120</v>
      </c>
      <c r="X251" s="170"/>
      <c r="Y251" s="170">
        <f t="shared" si="172"/>
        <v>26131</v>
      </c>
      <c r="Z251" s="170">
        <v>26001</v>
      </c>
      <c r="AA251" s="170">
        <v>130</v>
      </c>
      <c r="AB251" s="170"/>
      <c r="AC251" s="170">
        <f t="shared" si="173"/>
        <v>25950</v>
      </c>
      <c r="AD251" s="170">
        <v>25806</v>
      </c>
      <c r="AE251" s="170">
        <v>144</v>
      </c>
      <c r="AF251" s="170"/>
      <c r="AG251" s="170">
        <f t="shared" si="174"/>
        <v>23343</v>
      </c>
      <c r="AH251" s="170">
        <v>23221</v>
      </c>
      <c r="AI251" s="170">
        <v>122</v>
      </c>
      <c r="AJ251" s="170"/>
      <c r="AK251" s="170">
        <f t="shared" si="175"/>
        <v>9264</v>
      </c>
      <c r="AL251" s="170">
        <v>9194</v>
      </c>
      <c r="AM251" s="170">
        <v>70</v>
      </c>
      <c r="AN251" s="170"/>
      <c r="AO251" s="170">
        <f t="shared" si="176"/>
        <v>9680</v>
      </c>
      <c r="AP251" s="170">
        <v>9536</v>
      </c>
      <c r="AQ251" s="170">
        <v>144</v>
      </c>
      <c r="AR251" s="170"/>
      <c r="AS251" s="170">
        <v>20259</v>
      </c>
      <c r="AT251" s="170">
        <v>20160</v>
      </c>
      <c r="AU251" s="170">
        <v>99</v>
      </c>
      <c r="AV251" s="170"/>
      <c r="AW251" s="170">
        <v>25062</v>
      </c>
      <c r="AX251" s="170">
        <v>24955</v>
      </c>
      <c r="AY251" s="170">
        <v>107</v>
      </c>
    </row>
    <row r="252" spans="2:51" ht="15" customHeight="1">
      <c r="B252" s="174" t="s">
        <v>840</v>
      </c>
      <c r="C252" s="174" t="s">
        <v>852</v>
      </c>
      <c r="D252" s="174"/>
      <c r="E252" s="170">
        <f t="shared" si="167"/>
        <v>117508</v>
      </c>
      <c r="F252" s="170">
        <v>116414</v>
      </c>
      <c r="G252" s="170">
        <v>1094</v>
      </c>
      <c r="H252" s="170"/>
      <c r="I252" s="170">
        <f t="shared" si="168"/>
        <v>96399</v>
      </c>
      <c r="J252" s="170">
        <v>95358</v>
      </c>
      <c r="K252" s="170">
        <v>1041</v>
      </c>
      <c r="L252" s="170"/>
      <c r="M252" s="170">
        <f t="shared" si="169"/>
        <v>167690</v>
      </c>
      <c r="N252" s="170">
        <v>165882</v>
      </c>
      <c r="O252" s="170">
        <v>1808</v>
      </c>
      <c r="P252" s="170"/>
      <c r="Q252" s="170">
        <f t="shared" si="170"/>
        <v>240274</v>
      </c>
      <c r="R252" s="170">
        <v>237926</v>
      </c>
      <c r="S252" s="170">
        <v>2348</v>
      </c>
      <c r="T252" s="170"/>
      <c r="U252" s="170">
        <f t="shared" si="171"/>
        <v>158832</v>
      </c>
      <c r="V252" s="170">
        <v>156361</v>
      </c>
      <c r="W252" s="170">
        <v>2471</v>
      </c>
      <c r="X252" s="170"/>
      <c r="Y252" s="170">
        <f t="shared" si="172"/>
        <v>59629</v>
      </c>
      <c r="Z252" s="170">
        <v>56720</v>
      </c>
      <c r="AA252" s="170">
        <v>2909</v>
      </c>
      <c r="AB252" s="170"/>
      <c r="AC252" s="170">
        <f t="shared" si="173"/>
        <v>31712</v>
      </c>
      <c r="AD252" s="170">
        <v>28540</v>
      </c>
      <c r="AE252" s="170">
        <v>3172</v>
      </c>
      <c r="AF252" s="170"/>
      <c r="AG252" s="170">
        <f t="shared" si="174"/>
        <v>22649</v>
      </c>
      <c r="AH252" s="170">
        <v>20328</v>
      </c>
      <c r="AI252" s="170">
        <v>2321</v>
      </c>
      <c r="AJ252" s="170"/>
      <c r="AK252" s="170">
        <f t="shared" si="175"/>
        <v>16085</v>
      </c>
      <c r="AL252" s="170">
        <v>14867</v>
      </c>
      <c r="AM252" s="170">
        <v>1218</v>
      </c>
      <c r="AN252" s="170"/>
      <c r="AO252" s="170">
        <f t="shared" si="176"/>
        <v>10400</v>
      </c>
      <c r="AP252" s="170">
        <v>8369</v>
      </c>
      <c r="AQ252" s="170">
        <v>2031</v>
      </c>
      <c r="AR252" s="170"/>
      <c r="AS252" s="170">
        <v>35766</v>
      </c>
      <c r="AT252" s="170">
        <v>32268</v>
      </c>
      <c r="AU252" s="170">
        <v>3498</v>
      </c>
      <c r="AV252" s="170"/>
      <c r="AW252" s="170">
        <v>58332</v>
      </c>
      <c r="AX252" s="170">
        <v>55726</v>
      </c>
      <c r="AY252" s="170">
        <v>2606</v>
      </c>
    </row>
    <row r="253" spans="2:51" ht="9" customHeight="1">
      <c r="B253" s="174"/>
      <c r="C253" s="174"/>
      <c r="D253" s="174"/>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c r="AK253" s="165"/>
      <c r="AL253" s="165"/>
      <c r="AM253" s="165"/>
      <c r="AN253" s="165"/>
      <c r="AO253" s="165"/>
      <c r="AP253" s="165"/>
      <c r="AQ253" s="165"/>
      <c r="AR253" s="165"/>
      <c r="AS253" s="165"/>
      <c r="AT253" s="165"/>
      <c r="AU253" s="165"/>
      <c r="AV253" s="165"/>
      <c r="AW253" s="165"/>
      <c r="AX253" s="165"/>
      <c r="AY253" s="165"/>
    </row>
    <row r="254" spans="2:51" ht="15" customHeight="1">
      <c r="B254" s="178" t="s">
        <v>482</v>
      </c>
      <c r="C254" s="178"/>
      <c r="D254" s="178"/>
      <c r="E254" s="179">
        <v>21023</v>
      </c>
      <c r="F254" s="179">
        <v>21023</v>
      </c>
      <c r="G254" s="179">
        <v>0</v>
      </c>
      <c r="H254" s="179"/>
      <c r="I254" s="179">
        <v>2890</v>
      </c>
      <c r="J254" s="179">
        <v>2890</v>
      </c>
      <c r="K254" s="179">
        <v>0</v>
      </c>
      <c r="L254" s="179"/>
      <c r="M254" s="179">
        <v>2656</v>
      </c>
      <c r="N254" s="179">
        <v>2656</v>
      </c>
      <c r="O254" s="179">
        <v>0</v>
      </c>
      <c r="P254" s="179"/>
      <c r="Q254" s="179">
        <v>3427</v>
      </c>
      <c r="R254" s="179">
        <v>3427</v>
      </c>
      <c r="S254" s="179">
        <v>0</v>
      </c>
      <c r="T254" s="179"/>
      <c r="U254" s="179">
        <v>3485</v>
      </c>
      <c r="V254" s="179">
        <v>3485</v>
      </c>
      <c r="W254" s="179">
        <v>0</v>
      </c>
      <c r="X254" s="179"/>
      <c r="Y254" s="179">
        <v>2836</v>
      </c>
      <c r="Z254" s="179">
        <v>2836</v>
      </c>
      <c r="AA254" s="179">
        <v>0</v>
      </c>
      <c r="AB254" s="179"/>
      <c r="AC254" s="179">
        <v>2645</v>
      </c>
      <c r="AD254" s="179">
        <v>2645</v>
      </c>
      <c r="AE254" s="179">
        <v>0</v>
      </c>
      <c r="AF254" s="179"/>
      <c r="AG254" s="179">
        <v>2424</v>
      </c>
      <c r="AH254" s="179">
        <v>2424</v>
      </c>
      <c r="AI254" s="179">
        <v>0</v>
      </c>
      <c r="AJ254" s="179"/>
      <c r="AK254" s="179">
        <f t="shared" ref="AK254:AK255" si="177">AL254+AM254</f>
        <v>1170</v>
      </c>
      <c r="AL254" s="179">
        <v>1170</v>
      </c>
      <c r="AM254" s="179">
        <v>0</v>
      </c>
      <c r="AN254" s="179"/>
      <c r="AO254" s="179">
        <f t="shared" ref="AO254:AO255" si="178">AP254+AQ254</f>
        <v>462</v>
      </c>
      <c r="AP254" s="179">
        <v>462</v>
      </c>
      <c r="AQ254" s="179">
        <v>0</v>
      </c>
      <c r="AR254" s="179"/>
      <c r="AS254" s="179">
        <v>1230</v>
      </c>
      <c r="AT254" s="179">
        <v>1230</v>
      </c>
      <c r="AU254" s="179">
        <v>0</v>
      </c>
      <c r="AV254" s="179"/>
      <c r="AW254" s="179">
        <v>1971</v>
      </c>
      <c r="AX254" s="179">
        <v>1971</v>
      </c>
      <c r="AY254" s="179">
        <v>0</v>
      </c>
    </row>
    <row r="255" spans="2:51" ht="36.75" customHeight="1">
      <c r="B255" s="180" t="s">
        <v>468</v>
      </c>
      <c r="C255" s="180"/>
      <c r="D255" s="180"/>
      <c r="E255" s="181">
        <v>246</v>
      </c>
      <c r="F255" s="181">
        <v>246</v>
      </c>
      <c r="G255" s="181">
        <v>0</v>
      </c>
      <c r="H255" s="181"/>
      <c r="I255" s="181">
        <v>211</v>
      </c>
      <c r="J255" s="181">
        <v>211</v>
      </c>
      <c r="K255" s="181">
        <v>0</v>
      </c>
      <c r="L255" s="181"/>
      <c r="M255" s="181">
        <v>181</v>
      </c>
      <c r="N255" s="181">
        <v>181</v>
      </c>
      <c r="O255" s="181">
        <v>0</v>
      </c>
      <c r="P255" s="181"/>
      <c r="Q255" s="181">
        <v>107</v>
      </c>
      <c r="R255" s="181">
        <v>107</v>
      </c>
      <c r="S255" s="181">
        <v>0</v>
      </c>
      <c r="T255" s="181"/>
      <c r="U255" s="181">
        <v>153</v>
      </c>
      <c r="V255" s="181">
        <v>153</v>
      </c>
      <c r="W255" s="181">
        <v>0</v>
      </c>
      <c r="X255" s="181"/>
      <c r="Y255" s="181">
        <v>146</v>
      </c>
      <c r="Z255" s="181">
        <v>146</v>
      </c>
      <c r="AA255" s="181">
        <v>0</v>
      </c>
      <c r="AB255" s="181"/>
      <c r="AC255" s="181">
        <v>94</v>
      </c>
      <c r="AD255" s="181">
        <v>94</v>
      </c>
      <c r="AE255" s="181">
        <v>0</v>
      </c>
      <c r="AF255" s="181"/>
      <c r="AG255" s="181">
        <v>129</v>
      </c>
      <c r="AH255" s="181">
        <v>129</v>
      </c>
      <c r="AI255" s="181">
        <v>0</v>
      </c>
      <c r="AJ255" s="181"/>
      <c r="AK255" s="181">
        <f t="shared" si="177"/>
        <v>66</v>
      </c>
      <c r="AL255" s="181">
        <v>66</v>
      </c>
      <c r="AM255" s="181">
        <v>0</v>
      </c>
      <c r="AN255" s="181"/>
      <c r="AO255" s="181">
        <f t="shared" si="178"/>
        <v>54</v>
      </c>
      <c r="AP255" s="181">
        <v>54</v>
      </c>
      <c r="AQ255" s="181">
        <v>0</v>
      </c>
      <c r="AR255" s="181"/>
      <c r="AS255" s="181">
        <v>96</v>
      </c>
      <c r="AT255" s="181">
        <v>96</v>
      </c>
      <c r="AU255" s="181">
        <v>0</v>
      </c>
      <c r="AV255" s="181"/>
      <c r="AW255" s="181">
        <v>78</v>
      </c>
      <c r="AX255" s="181">
        <v>78</v>
      </c>
      <c r="AY255" s="181">
        <v>0</v>
      </c>
    </row>
    <row r="256" spans="2:51" ht="30.75" customHeight="1"/>
    <row r="257" spans="2:32" s="191" customFormat="1" ht="13.5" customHeight="1">
      <c r="B257" s="77" t="s">
        <v>283</v>
      </c>
      <c r="C257" s="77"/>
      <c r="D257" s="77"/>
      <c r="E257" s="190"/>
      <c r="F257" s="190"/>
      <c r="G257" s="190"/>
      <c r="H257" s="190"/>
      <c r="I257" s="190"/>
      <c r="J257" s="190"/>
      <c r="K257" s="190"/>
      <c r="L257" s="190"/>
      <c r="M257" s="190"/>
      <c r="N257" s="190"/>
      <c r="O257" s="190"/>
      <c r="P257" s="190"/>
      <c r="Q257" s="190"/>
      <c r="R257" s="190"/>
      <c r="S257" s="190"/>
      <c r="T257" s="190"/>
      <c r="Y257" s="183"/>
      <c r="Z257" s="183"/>
      <c r="AA257" s="183"/>
      <c r="AB257" s="183"/>
      <c r="AC257" s="192"/>
      <c r="AD257" s="192"/>
      <c r="AE257" s="192"/>
      <c r="AF257" s="192"/>
    </row>
    <row r="258" spans="2:32" s="191" customFormat="1" ht="177" customHeight="1">
      <c r="B258" s="77" t="s">
        <v>526</v>
      </c>
      <c r="C258" s="77"/>
      <c r="D258" s="77"/>
      <c r="E258" s="190"/>
      <c r="F258" s="190"/>
      <c r="G258" s="190"/>
      <c r="H258" s="190"/>
      <c r="I258" s="190"/>
      <c r="J258" s="190"/>
      <c r="K258" s="190"/>
      <c r="L258" s="190"/>
      <c r="M258" s="190"/>
      <c r="N258" s="190"/>
      <c r="O258" s="190"/>
      <c r="P258" s="190"/>
      <c r="Q258" s="190"/>
      <c r="R258" s="190"/>
      <c r="S258" s="190"/>
      <c r="T258" s="190"/>
      <c r="U258" s="190"/>
      <c r="V258" s="190"/>
      <c r="W258" s="190"/>
      <c r="X258" s="190"/>
      <c r="Y258" s="190"/>
      <c r="Z258" s="190"/>
      <c r="AA258" s="190"/>
      <c r="AB258" s="190"/>
      <c r="AC258" s="192"/>
      <c r="AD258" s="192"/>
      <c r="AE258" s="192"/>
      <c r="AF258" s="192"/>
    </row>
    <row r="259" spans="2:32" s="191" customFormat="1" ht="26.25">
      <c r="B259" s="142" t="s">
        <v>469</v>
      </c>
      <c r="C259" s="142"/>
      <c r="D259" s="142"/>
      <c r="E259" s="190"/>
      <c r="F259" s="190"/>
      <c r="G259" s="190"/>
      <c r="H259" s="190"/>
      <c r="I259" s="190"/>
      <c r="J259" s="190"/>
      <c r="K259" s="190"/>
      <c r="L259" s="190"/>
      <c r="M259" s="190"/>
      <c r="N259" s="190"/>
      <c r="O259" s="190"/>
      <c r="P259" s="190"/>
      <c r="Q259" s="190"/>
      <c r="R259" s="190"/>
      <c r="S259" s="190"/>
      <c r="T259" s="307"/>
      <c r="U259" s="307"/>
      <c r="V259" s="307"/>
      <c r="W259" s="307"/>
      <c r="X259" s="307"/>
      <c r="Y259" s="307"/>
      <c r="Z259" s="307"/>
      <c r="AA259" s="307"/>
      <c r="AB259" s="190"/>
      <c r="AC259" s="192"/>
      <c r="AD259" s="192"/>
      <c r="AE259" s="192"/>
      <c r="AF259" s="192"/>
    </row>
    <row r="260" spans="2:32" s="191" customFormat="1" ht="26.25">
      <c r="B260" s="142" t="s">
        <v>470</v>
      </c>
      <c r="C260" s="142"/>
      <c r="D260" s="142"/>
      <c r="E260" s="190"/>
      <c r="F260" s="190"/>
      <c r="G260" s="190"/>
      <c r="H260" s="190"/>
      <c r="I260" s="190"/>
      <c r="J260" s="190"/>
      <c r="K260" s="190"/>
      <c r="L260" s="190"/>
      <c r="M260" s="190"/>
      <c r="N260" s="190"/>
      <c r="O260" s="190"/>
      <c r="P260" s="190"/>
      <c r="Q260" s="190"/>
      <c r="R260" s="190"/>
      <c r="S260" s="190"/>
      <c r="T260" s="190"/>
      <c r="U260" s="190"/>
      <c r="V260" s="190"/>
      <c r="W260" s="190"/>
      <c r="X260" s="190"/>
      <c r="Y260" s="190"/>
      <c r="Z260" s="190"/>
      <c r="AA260" s="190"/>
      <c r="AB260" s="190"/>
      <c r="AC260" s="192"/>
      <c r="AD260" s="192"/>
      <c r="AE260" s="192"/>
      <c r="AF260" s="192"/>
    </row>
    <row r="261" spans="2:32" s="191" customFormat="1" ht="26.25">
      <c r="B261" s="142" t="s">
        <v>483</v>
      </c>
      <c r="C261" s="142"/>
      <c r="D261" s="142"/>
      <c r="E261" s="190"/>
      <c r="F261" s="190"/>
      <c r="G261" s="190"/>
      <c r="H261" s="190"/>
      <c r="I261" s="190"/>
      <c r="J261" s="190"/>
      <c r="K261" s="190"/>
      <c r="L261" s="190"/>
      <c r="M261" s="190"/>
      <c r="N261" s="190"/>
      <c r="O261" s="190"/>
      <c r="P261" s="190"/>
      <c r="Q261" s="190"/>
      <c r="R261" s="190"/>
      <c r="S261" s="190"/>
      <c r="T261" s="190"/>
      <c r="Y261" s="183"/>
      <c r="Z261" s="183"/>
      <c r="AA261" s="183"/>
      <c r="AB261" s="183"/>
      <c r="AC261" s="192"/>
      <c r="AD261" s="192"/>
      <c r="AE261" s="192"/>
      <c r="AF261" s="192"/>
    </row>
    <row r="262" spans="2:32" s="191" customFormat="1" ht="12.75">
      <c r="B262" s="195" t="s">
        <v>465</v>
      </c>
      <c r="C262" s="195"/>
      <c r="D262" s="195"/>
      <c r="Y262" s="183"/>
      <c r="Z262" s="183"/>
      <c r="AA262" s="183"/>
      <c r="AB262" s="183"/>
      <c r="AC262" s="192"/>
      <c r="AD262" s="192"/>
      <c r="AE262" s="192"/>
      <c r="AF262" s="192"/>
    </row>
    <row r="263" spans="2:32" s="191" customFormat="1" ht="51">
      <c r="B263" s="142" t="s">
        <v>890</v>
      </c>
      <c r="C263" s="142"/>
      <c r="D263" s="142"/>
      <c r="E263" s="190"/>
      <c r="F263" s="190"/>
      <c r="G263" s="190"/>
      <c r="H263" s="190"/>
      <c r="I263" s="190"/>
      <c r="J263" s="190"/>
      <c r="K263" s="190"/>
      <c r="L263" s="190"/>
      <c r="M263" s="190"/>
      <c r="N263" s="190"/>
      <c r="O263" s="190"/>
      <c r="P263" s="190"/>
      <c r="Q263" s="190"/>
      <c r="R263" s="190"/>
      <c r="S263" s="190"/>
      <c r="Y263" s="183"/>
      <c r="Z263" s="183"/>
      <c r="AA263" s="183"/>
      <c r="AB263" s="183"/>
      <c r="AC263" s="192"/>
      <c r="AD263" s="192"/>
      <c r="AE263" s="192"/>
      <c r="AF263" s="192"/>
    </row>
    <row r="264" spans="2:32" s="191" customFormat="1" ht="38.25">
      <c r="B264" s="205" t="s">
        <v>534</v>
      </c>
      <c r="C264" s="205"/>
      <c r="D264" s="205"/>
      <c r="E264" s="193"/>
      <c r="F264" s="193"/>
      <c r="G264" s="193"/>
      <c r="H264" s="193"/>
      <c r="I264" s="193"/>
      <c r="J264" s="193"/>
      <c r="K264" s="193"/>
      <c r="L264" s="193"/>
      <c r="M264" s="193"/>
      <c r="N264" s="194"/>
      <c r="O264" s="194"/>
      <c r="P264" s="194"/>
      <c r="Q264" s="194"/>
      <c r="R264" s="194"/>
      <c r="S264" s="194"/>
      <c r="Y264" s="183"/>
      <c r="Z264" s="183"/>
      <c r="AA264" s="183"/>
      <c r="AB264" s="183"/>
      <c r="AC264" s="192"/>
      <c r="AD264" s="192"/>
      <c r="AE264" s="192"/>
      <c r="AF264" s="192"/>
    </row>
    <row r="265" spans="2:32" s="191" customFormat="1" ht="12.75">
      <c r="B265" s="187"/>
      <c r="C265" s="187"/>
      <c r="D265" s="187"/>
      <c r="Y265" s="183"/>
      <c r="Z265" s="183"/>
      <c r="AA265" s="183"/>
      <c r="AB265" s="183"/>
      <c r="AC265" s="192"/>
      <c r="AD265" s="192"/>
      <c r="AE265" s="192"/>
      <c r="AF265" s="192"/>
    </row>
    <row r="270" spans="2:32" hidden="1">
      <c r="Y270" s="175"/>
      <c r="Z270" s="175"/>
      <c r="AA270" s="175"/>
      <c r="AB270" s="175"/>
    </row>
  </sheetData>
  <sortState xmlns:xlrd2="http://schemas.microsoft.com/office/spreadsheetml/2017/richdata2" ref="B107:AY193">
    <sortCondition ref="C107:C193"/>
  </sortState>
  <mergeCells count="15">
    <mergeCell ref="E2:AQ2"/>
    <mergeCell ref="AG3:AI3"/>
    <mergeCell ref="Y3:AA3"/>
    <mergeCell ref="U3:W3"/>
    <mergeCell ref="E3:G3"/>
    <mergeCell ref="I3:K3"/>
    <mergeCell ref="M3:O3"/>
    <mergeCell ref="Q3:S3"/>
    <mergeCell ref="AS3:AU3"/>
    <mergeCell ref="AW3:AY3"/>
    <mergeCell ref="B3:B4"/>
    <mergeCell ref="T259:AA259"/>
    <mergeCell ref="AC3:AE3"/>
    <mergeCell ref="AK3:AM3"/>
    <mergeCell ref="AO3:AQ3"/>
  </mergeCells>
  <conditionalFormatting sqref="E8:T17 E18:R18 T18 E19:T62 E64:T105 E107:U107 J108 L108 F108:H122 N108:P122 R108:T122 E108:E193 I108:I193 M108:M193 Q108:Q193 U108:U193 J109:L122 AT111:AY111 AT118:AY118 T123 G123:H124 O123:P124 K123:L128 S124:T124 H125 P125 T125:T127 O126:P126 G126:H128 P127:P132 S128:T128 T129 L129:L130 H129:H132 S130:T130 AT130:AY130 K131:L131 T131:T132 L132 AT134:AY134 F134:H136 J134:L136 N134:P136 R134:T136 AT136:AY136 G137:H138 K137:L138 O137:P138 S137:T138 H139 L139 P139 T139 G140:H141 O140:P141 S140:T141 K140:L144 H142 P142 T142 AT142:AY142 G143:H144 O143:P144 S143:T144 H145:H147 P145:P147 T145:T147 G148:H148 K148:L148 O148:P148 S148:T148 F149:H154 J149:L154 N149:P156 R149:T156 H155 L155 F156:H156 J156:L156 AT158:AY158 J158:L166 F158:H167 N158:P193 R158:T193 AT166:AY166 AS167:AY167 K167:L171 F168:F169 H168:H169 AT169:AY169 F170:H172 J172:L172 AT172:AY172 H173 K173:L173 F174:H193 J174:L193 AT177:AY177 AT182:AY182 AT192:AY193 E194:T194 E196:T218 E220:T236 AT221:AY221 AS222:AY222 U238 Y238 AC238 AG238 AK238 AO238 AS238 AW238 E238:T239 E241:T255">
    <cfRule type="cellIs" dxfId="487" priority="217" operator="equal">
      <formula>$G$179</formula>
    </cfRule>
  </conditionalFormatting>
  <conditionalFormatting sqref="F123:F132">
    <cfRule type="cellIs" dxfId="486" priority="192" operator="equal">
      <formula>"N.D."</formula>
    </cfRule>
  </conditionalFormatting>
  <conditionalFormatting sqref="F137:F148">
    <cfRule type="cellIs" dxfId="485" priority="95" operator="equal">
      <formula>"N.D."</formula>
    </cfRule>
  </conditionalFormatting>
  <conditionalFormatting sqref="F155:G155">
    <cfRule type="cellIs" dxfId="484" priority="83" operator="equal">
      <formula>"N.D."</formula>
    </cfRule>
  </conditionalFormatting>
  <conditionalFormatting sqref="F173:G173">
    <cfRule type="cellIs" dxfId="483" priority="73" operator="equal">
      <formula>"N.D."</formula>
    </cfRule>
  </conditionalFormatting>
  <conditionalFormatting sqref="F108:H132 N108:P132 R108:T132 V108:X132 Z108:AB132 AD108:AF132 J108:L132 E8:AS61 AH108:AJ132 AH134:AJ156 AD134:AF156 Z134:AB156 V134:X156 R134:T156 N134:P156 J134:L156 F134:H156 J158:L193 F158:H193 E62:AY107 Y108:Y193 AC108:AC193 AG108:AG193 AK108:AK193 E194:AY255 AO108:AO193 AP158:AY193 AP108:AY132 AS133:AY133 AP134:AY156 AS157:AY157 E5:AY7 AU8:AY61 AL108:AN132 E108:E193 I108:I193 M108:M193 Q108:Q193 U108:U193 AL134:AN156 N158:P193 R158:T193 V158:X193 Z158:AB193 AD158:AF193 AH158:AJ193 AL158:AN193">
    <cfRule type="cellIs" dxfId="482" priority="213" operator="equal">
      <formula>0</formula>
    </cfRule>
  </conditionalFormatting>
  <conditionalFormatting sqref="G125">
    <cfRule type="cellIs" dxfId="481" priority="69" operator="equal">
      <formula>"N.D."</formula>
    </cfRule>
  </conditionalFormatting>
  <conditionalFormatting sqref="G129:G132">
    <cfRule type="cellIs" dxfId="480" priority="68" operator="equal">
      <formula>"N.D."</formula>
    </cfRule>
  </conditionalFormatting>
  <conditionalFormatting sqref="G139">
    <cfRule type="cellIs" dxfId="479" priority="96" operator="equal">
      <formula>"N.D."</formula>
    </cfRule>
  </conditionalFormatting>
  <conditionalFormatting sqref="G142">
    <cfRule type="cellIs" dxfId="478" priority="85" operator="equal">
      <formula>"N.D."</formula>
    </cfRule>
  </conditionalFormatting>
  <conditionalFormatting sqref="G145:G147">
    <cfRule type="cellIs" dxfId="477" priority="94" operator="equal">
      <formula>"N.D."</formula>
    </cfRule>
  </conditionalFormatting>
  <conditionalFormatting sqref="G168:G169">
    <cfRule type="cellIs" dxfId="476" priority="74" operator="equal">
      <formula>"N.D."</formula>
    </cfRule>
  </conditionalFormatting>
  <conditionalFormatting sqref="J123:J132">
    <cfRule type="cellIs" dxfId="475" priority="65" operator="equal">
      <formula>"N.D."</formula>
    </cfRule>
  </conditionalFormatting>
  <conditionalFormatting sqref="J137:J148">
    <cfRule type="cellIs" dxfId="474" priority="97" operator="equal">
      <formula>"N.D."</formula>
    </cfRule>
  </conditionalFormatting>
  <conditionalFormatting sqref="J167:J171">
    <cfRule type="cellIs" dxfId="473" priority="76" operator="equal">
      <formula>"N.D."</formula>
    </cfRule>
  </conditionalFormatting>
  <conditionalFormatting sqref="J173">
    <cfRule type="cellIs" dxfId="472" priority="77" operator="equal">
      <formula>"N.D."</formula>
    </cfRule>
  </conditionalFormatting>
  <conditionalFormatting sqref="J155:K155">
    <cfRule type="cellIs" dxfId="471" priority="82" operator="equal">
      <formula>"N.D."</formula>
    </cfRule>
  </conditionalFormatting>
  <conditionalFormatting sqref="K108">
    <cfRule type="cellIs" dxfId="470" priority="151" operator="equal">
      <formula>"N.D."</formula>
    </cfRule>
  </conditionalFormatting>
  <conditionalFormatting sqref="K129:K130">
    <cfRule type="cellIs" dxfId="469" priority="64" operator="equal">
      <formula>"N.D."</formula>
    </cfRule>
  </conditionalFormatting>
  <conditionalFormatting sqref="K132">
    <cfRule type="cellIs" dxfId="468" priority="63" operator="equal">
      <formula>"N.D."</formula>
    </cfRule>
  </conditionalFormatting>
  <conditionalFormatting sqref="K139">
    <cfRule type="cellIs" dxfId="467" priority="98" operator="equal">
      <formula>"N.D."</formula>
    </cfRule>
  </conditionalFormatting>
  <conditionalFormatting sqref="K145:L147">
    <cfRule type="cellIs" dxfId="466" priority="89" operator="equal">
      <formula>"N.D."</formula>
    </cfRule>
  </conditionalFormatting>
  <conditionalFormatting sqref="N123:N132">
    <cfRule type="cellIs" dxfId="465" priority="60" operator="equal">
      <formula>"N.D."</formula>
    </cfRule>
  </conditionalFormatting>
  <conditionalFormatting sqref="N137:N148">
    <cfRule type="cellIs" dxfId="464" priority="100" operator="equal">
      <formula>"N.D."</formula>
    </cfRule>
  </conditionalFormatting>
  <conditionalFormatting sqref="O125">
    <cfRule type="cellIs" dxfId="463" priority="179" operator="equal">
      <formula>"N.D."</formula>
    </cfRule>
  </conditionalFormatting>
  <conditionalFormatting sqref="O127:O132">
    <cfRule type="cellIs" dxfId="462" priority="178" operator="equal">
      <formula>"N.D."</formula>
    </cfRule>
  </conditionalFormatting>
  <conditionalFormatting sqref="O139">
    <cfRule type="cellIs" dxfId="461" priority="105" operator="equal">
      <formula>"N.D."</formula>
    </cfRule>
  </conditionalFormatting>
  <conditionalFormatting sqref="O142">
    <cfRule type="cellIs" dxfId="460" priority="104" operator="equal">
      <formula>"N.D."</formula>
    </cfRule>
  </conditionalFormatting>
  <conditionalFormatting sqref="O145:O147">
    <cfRule type="cellIs" dxfId="459" priority="101" operator="equal">
      <formula>"N.D."</formula>
    </cfRule>
  </conditionalFormatting>
  <conditionalFormatting sqref="R123:R132">
    <cfRule type="cellIs" dxfId="458" priority="173" operator="equal">
      <formula>"N.D."</formula>
    </cfRule>
  </conditionalFormatting>
  <conditionalFormatting sqref="R137:R148">
    <cfRule type="cellIs" dxfId="457" priority="107" operator="equal">
      <formula>"N.D."</formula>
    </cfRule>
  </conditionalFormatting>
  <conditionalFormatting sqref="S18">
    <cfRule type="cellIs" dxfId="456" priority="150" operator="equal">
      <formula>"N.D."</formula>
    </cfRule>
  </conditionalFormatting>
  <conditionalFormatting sqref="S123">
    <cfRule type="cellIs" dxfId="455" priority="169" operator="equal">
      <formula>"N.D."</formula>
    </cfRule>
  </conditionalFormatting>
  <conditionalFormatting sqref="S125:S127">
    <cfRule type="cellIs" dxfId="454" priority="170" operator="equal">
      <formula>"N.D."</formula>
    </cfRule>
  </conditionalFormatting>
  <conditionalFormatting sqref="S129">
    <cfRule type="cellIs" dxfId="453" priority="171" operator="equal">
      <formula>"N.D."</formula>
    </cfRule>
  </conditionalFormatting>
  <conditionalFormatting sqref="S131:S132">
    <cfRule type="cellIs" dxfId="452" priority="172" operator="equal">
      <formula>"N.D."</formula>
    </cfRule>
  </conditionalFormatting>
  <conditionalFormatting sqref="S139">
    <cfRule type="cellIs" dxfId="451" priority="112" operator="equal">
      <formula>"N.D."</formula>
    </cfRule>
  </conditionalFormatting>
  <conditionalFormatting sqref="S142">
    <cfRule type="cellIs" dxfId="450" priority="111" operator="equal">
      <formula>"N.D."</formula>
    </cfRule>
  </conditionalFormatting>
  <conditionalFormatting sqref="S145:S147">
    <cfRule type="cellIs" dxfId="449" priority="108" operator="equal">
      <formula>"N.D."</formula>
    </cfRule>
  </conditionalFormatting>
  <conditionalFormatting sqref="U64:U104">
    <cfRule type="cellIs" dxfId="448" priority="55" operator="equal">
      <formula>$G$179</formula>
    </cfRule>
  </conditionalFormatting>
  <conditionalFormatting sqref="U220:U236">
    <cfRule type="cellIs" dxfId="447" priority="36" operator="equal">
      <formula>$G$179</formula>
    </cfRule>
  </conditionalFormatting>
  <conditionalFormatting sqref="U241:U252">
    <cfRule type="cellIs" dxfId="446" priority="30" operator="equal">
      <formula>$G$179</formula>
    </cfRule>
  </conditionalFormatting>
  <conditionalFormatting sqref="V123:V132">
    <cfRule type="cellIs" dxfId="445" priority="164" operator="equal">
      <formula>"N.D."</formula>
    </cfRule>
  </conditionalFormatting>
  <conditionalFormatting sqref="V137:V148">
    <cfRule type="cellIs" dxfId="444" priority="116" operator="equal">
      <formula>"N.D."</formula>
    </cfRule>
  </conditionalFormatting>
  <conditionalFormatting sqref="W123">
    <cfRule type="cellIs" dxfId="443" priority="160" operator="equal">
      <formula>"N.D."</formula>
    </cfRule>
  </conditionalFormatting>
  <conditionalFormatting sqref="W125:W127">
    <cfRule type="cellIs" dxfId="442" priority="161" operator="equal">
      <formula>"N.D."</formula>
    </cfRule>
  </conditionalFormatting>
  <conditionalFormatting sqref="W129">
    <cfRule type="cellIs" dxfId="441" priority="162" operator="equal">
      <formula>"N.D."</formula>
    </cfRule>
  </conditionalFormatting>
  <conditionalFormatting sqref="W131:W132">
    <cfRule type="cellIs" dxfId="440" priority="163" operator="equal">
      <formula>"N.D."</formula>
    </cfRule>
  </conditionalFormatting>
  <conditionalFormatting sqref="W145:W147">
    <cfRule type="cellIs" dxfId="439" priority="117" operator="equal">
      <formula>"N.D."</formula>
    </cfRule>
  </conditionalFormatting>
  <conditionalFormatting sqref="Y64:Y104">
    <cfRule type="cellIs" dxfId="438" priority="54" operator="equal">
      <formula>$G$179</formula>
    </cfRule>
  </conditionalFormatting>
  <conditionalFormatting sqref="Y107:Y193">
    <cfRule type="cellIs" dxfId="437" priority="47" operator="equal">
      <formula>$G$179</formula>
    </cfRule>
  </conditionalFormatting>
  <conditionalFormatting sqref="Y220:Y236">
    <cfRule type="cellIs" dxfId="436" priority="35" operator="equal">
      <formula>$G$179</formula>
    </cfRule>
  </conditionalFormatting>
  <conditionalFormatting sqref="Y241:Y252">
    <cfRule type="cellIs" dxfId="435" priority="29" operator="equal">
      <formula>$G$179</formula>
    </cfRule>
  </conditionalFormatting>
  <conditionalFormatting sqref="Z123:Z132">
    <cfRule type="cellIs" dxfId="434" priority="70" operator="equal">
      <formula>"N.D."</formula>
    </cfRule>
  </conditionalFormatting>
  <conditionalFormatting sqref="Z137:Z148">
    <cfRule type="cellIs" dxfId="433" priority="71" operator="equal">
      <formula>"N.D."</formula>
    </cfRule>
  </conditionalFormatting>
  <conditionalFormatting sqref="AA125:AA129">
    <cfRule type="cellIs" dxfId="432" priority="155" operator="equal">
      <formula>"N.D."</formula>
    </cfRule>
  </conditionalFormatting>
  <conditionalFormatting sqref="AA131:AA132">
    <cfRule type="cellIs" dxfId="431" priority="157" operator="equal">
      <formula>"N.D."</formula>
    </cfRule>
  </conditionalFormatting>
  <conditionalFormatting sqref="AA139">
    <cfRule type="cellIs" dxfId="430" priority="121" operator="equal">
      <formula>"N.D."</formula>
    </cfRule>
  </conditionalFormatting>
  <conditionalFormatting sqref="AA142">
    <cfRule type="cellIs" dxfId="429" priority="122" operator="equal">
      <formula>"N.D."</formula>
    </cfRule>
  </conditionalFormatting>
  <conditionalFormatting sqref="AA145:AA147">
    <cfRule type="cellIs" dxfId="428" priority="123" operator="equal">
      <formula>"N.D."</formula>
    </cfRule>
  </conditionalFormatting>
  <conditionalFormatting sqref="AA123:AB123">
    <cfRule type="cellIs" dxfId="427" priority="153" operator="equal">
      <formula>"N.D."</formula>
    </cfRule>
  </conditionalFormatting>
  <conditionalFormatting sqref="AC64:AC104">
    <cfRule type="cellIs" dxfId="426" priority="53" operator="equal">
      <formula>$G$179</formula>
    </cfRule>
  </conditionalFormatting>
  <conditionalFormatting sqref="AC107:AC193">
    <cfRule type="cellIs" dxfId="425" priority="46" operator="equal">
      <formula>$G$179</formula>
    </cfRule>
  </conditionalFormatting>
  <conditionalFormatting sqref="AC220:AC236">
    <cfRule type="cellIs" dxfId="424" priority="34" operator="equal">
      <formula>$G$179</formula>
    </cfRule>
  </conditionalFormatting>
  <conditionalFormatting sqref="AC241:AC252">
    <cfRule type="cellIs" dxfId="423" priority="28" operator="equal">
      <formula>$G$179</formula>
    </cfRule>
  </conditionalFormatting>
  <conditionalFormatting sqref="AD123:AD132">
    <cfRule type="cellIs" dxfId="422" priority="152" operator="equal">
      <formula>"N.D."</formula>
    </cfRule>
  </conditionalFormatting>
  <conditionalFormatting sqref="AD137:AD148">
    <cfRule type="cellIs" dxfId="421" priority="127" operator="equal">
      <formula>"N.D."</formula>
    </cfRule>
  </conditionalFormatting>
  <conditionalFormatting sqref="AE123">
    <cfRule type="cellIs" dxfId="420" priority="142" operator="equal">
      <formula>"N.D."</formula>
    </cfRule>
  </conditionalFormatting>
  <conditionalFormatting sqref="AE125:AE127">
    <cfRule type="cellIs" dxfId="419" priority="149" operator="equal">
      <formula>"N.D."</formula>
    </cfRule>
  </conditionalFormatting>
  <conditionalFormatting sqref="AE129">
    <cfRule type="cellIs" dxfId="418" priority="147" operator="equal">
      <formula>"N.D."</formula>
    </cfRule>
  </conditionalFormatting>
  <conditionalFormatting sqref="AE131:AE132">
    <cfRule type="cellIs" dxfId="417" priority="145" operator="equal">
      <formula>"N.D."</formula>
    </cfRule>
  </conditionalFormatting>
  <conditionalFormatting sqref="AE139">
    <cfRule type="cellIs" dxfId="416" priority="128" operator="equal">
      <formula>"N.D."</formula>
    </cfRule>
  </conditionalFormatting>
  <conditionalFormatting sqref="AE142">
    <cfRule type="cellIs" dxfId="415" priority="129" operator="equal">
      <formula>"N.D."</formula>
    </cfRule>
  </conditionalFormatting>
  <conditionalFormatting sqref="AE145:AE147">
    <cfRule type="cellIs" dxfId="414" priority="130" operator="equal">
      <formula>"N.D."</formula>
    </cfRule>
  </conditionalFormatting>
  <conditionalFormatting sqref="AG63">
    <cfRule type="cellIs" dxfId="413" priority="195" operator="equal">
      <formula>0</formula>
    </cfRule>
  </conditionalFormatting>
  <conditionalFormatting sqref="AG64:AG104">
    <cfRule type="cellIs" dxfId="412" priority="52" operator="equal">
      <formula>$G$179</formula>
    </cfRule>
  </conditionalFormatting>
  <conditionalFormatting sqref="AG107:AG193">
    <cfRule type="cellIs" dxfId="411" priority="45" operator="equal">
      <formula>$G$179</formula>
    </cfRule>
  </conditionalFormatting>
  <conditionalFormatting sqref="AG220:AG236">
    <cfRule type="cellIs" dxfId="410" priority="33" operator="equal">
      <formula>$G$179</formula>
    </cfRule>
  </conditionalFormatting>
  <conditionalFormatting sqref="AG241:AG252">
    <cfRule type="cellIs" dxfId="409" priority="27" operator="equal">
      <formula>$G$179</formula>
    </cfRule>
  </conditionalFormatting>
  <conditionalFormatting sqref="AH123:AH132">
    <cfRule type="cellIs" dxfId="408" priority="141" operator="equal">
      <formula>"N.D."</formula>
    </cfRule>
  </conditionalFormatting>
  <conditionalFormatting sqref="AH137:AH148">
    <cfRule type="cellIs" dxfId="407" priority="72" operator="equal">
      <formula>"N.D."</formula>
    </cfRule>
  </conditionalFormatting>
  <conditionalFormatting sqref="AI123">
    <cfRule type="cellIs" dxfId="406" priority="140" operator="equal">
      <formula>"N.D."</formula>
    </cfRule>
  </conditionalFormatting>
  <conditionalFormatting sqref="AI125:AI127">
    <cfRule type="cellIs" dxfId="405" priority="137" operator="equal">
      <formula>"N.D."</formula>
    </cfRule>
  </conditionalFormatting>
  <conditionalFormatting sqref="AI129">
    <cfRule type="cellIs" dxfId="404" priority="136" operator="equal">
      <formula>"N.D."</formula>
    </cfRule>
  </conditionalFormatting>
  <conditionalFormatting sqref="AI131:AI132">
    <cfRule type="cellIs" dxfId="403" priority="135" operator="equal">
      <formula>"N.D."</formula>
    </cfRule>
  </conditionalFormatting>
  <conditionalFormatting sqref="AI139">
    <cfRule type="cellIs" dxfId="402" priority="133" operator="equal">
      <formula>"N.D."</formula>
    </cfRule>
  </conditionalFormatting>
  <conditionalFormatting sqref="AI142:AI143">
    <cfRule type="cellIs" dxfId="401" priority="132" operator="equal">
      <formula>"N.D."</formula>
    </cfRule>
  </conditionalFormatting>
  <conditionalFormatting sqref="AI145:AI147">
    <cfRule type="cellIs" dxfId="400" priority="131" operator="equal">
      <formula>"N.D."</formula>
    </cfRule>
  </conditionalFormatting>
  <conditionalFormatting sqref="AK64:AK104">
    <cfRule type="cellIs" dxfId="399" priority="49" operator="equal">
      <formula>$G$179</formula>
    </cfRule>
  </conditionalFormatting>
  <conditionalFormatting sqref="AK107:AK194">
    <cfRule type="cellIs" dxfId="398" priority="41" operator="equal">
      <formula>$G$179</formula>
    </cfRule>
  </conditionalFormatting>
  <conditionalFormatting sqref="AK220:AK236">
    <cfRule type="cellIs" dxfId="397" priority="32" operator="equal">
      <formula>$G$179</formula>
    </cfRule>
  </conditionalFormatting>
  <conditionalFormatting sqref="AK241:AK252">
    <cfRule type="cellIs" dxfId="396" priority="26" operator="equal">
      <formula>$G$179</formula>
    </cfRule>
  </conditionalFormatting>
  <conditionalFormatting sqref="AK254:AK255">
    <cfRule type="cellIs" dxfId="395" priority="22" operator="equal">
      <formula>$G$179</formula>
    </cfRule>
  </conditionalFormatting>
  <conditionalFormatting sqref="AL7">
    <cfRule type="cellIs" dxfId="394" priority="194" operator="equal">
      <formula>0</formula>
    </cfRule>
  </conditionalFormatting>
  <conditionalFormatting sqref="AO64:AO104">
    <cfRule type="cellIs" dxfId="393" priority="48" operator="equal">
      <formula>$G$179</formula>
    </cfRule>
  </conditionalFormatting>
  <conditionalFormatting sqref="AO107:AO193">
    <cfRule type="cellIs" dxfId="392" priority="37" operator="equal">
      <formula>$G$179</formula>
    </cfRule>
  </conditionalFormatting>
  <conditionalFormatting sqref="AO220:AO236">
    <cfRule type="cellIs" dxfId="391" priority="31" operator="equal">
      <formula>$G$179</formula>
    </cfRule>
  </conditionalFormatting>
  <conditionalFormatting sqref="AO241:AO252">
    <cfRule type="cellIs" dxfId="390" priority="25" operator="equal">
      <formula>$G$179</formula>
    </cfRule>
  </conditionalFormatting>
  <conditionalFormatting sqref="AO254:AO255">
    <cfRule type="cellIs" dxfId="389" priority="23" operator="equal">
      <formula>$G$179</formula>
    </cfRule>
  </conditionalFormatting>
  <conditionalFormatting sqref="AP7">
    <cfRule type="cellIs" dxfId="388" priority="193" operator="equal">
      <formula>0</formula>
    </cfRule>
  </conditionalFormatting>
  <conditionalFormatting sqref="AP162:AP193">
    <cfRule type="cellIs" dxfId="387" priority="24" operator="equal">
      <formula>$G$179</formula>
    </cfRule>
  </conditionalFormatting>
  <conditionalFormatting sqref="AS64:AS104">
    <cfRule type="cellIs" dxfId="386" priority="19" operator="equal">
      <formula>$G$179</formula>
    </cfRule>
  </conditionalFormatting>
  <conditionalFormatting sqref="AS107:AS193">
    <cfRule type="cellIs" dxfId="385" priority="15" operator="equal">
      <formula>$G$179</formula>
    </cfRule>
  </conditionalFormatting>
  <conditionalFormatting sqref="AS123">
    <cfRule type="cellIs" dxfId="384" priority="16" operator="equal">
      <formula>"N.D."</formula>
    </cfRule>
  </conditionalFormatting>
  <conditionalFormatting sqref="AS126:AS127">
    <cfRule type="cellIs" dxfId="383" priority="18" operator="equal">
      <formula>"N.D."</formula>
    </cfRule>
  </conditionalFormatting>
  <conditionalFormatting sqref="AS131:AS133">
    <cfRule type="cellIs" dxfId="382" priority="17" operator="equal">
      <formula>"N.D."</formula>
    </cfRule>
  </conditionalFormatting>
  <conditionalFormatting sqref="AS220:AS236">
    <cfRule type="cellIs" dxfId="381" priority="14" operator="equal">
      <formula>$G$179</formula>
    </cfRule>
  </conditionalFormatting>
  <conditionalFormatting sqref="AS241:AS252">
    <cfRule type="cellIs" dxfId="380" priority="13" operator="equal">
      <formula>$G$179</formula>
    </cfRule>
  </conditionalFormatting>
  <conditionalFormatting sqref="AS254:AS255">
    <cfRule type="cellIs" dxfId="379" priority="11" operator="equal">
      <formula>$G$179</formula>
    </cfRule>
  </conditionalFormatting>
  <conditionalFormatting sqref="AT7">
    <cfRule type="cellIs" dxfId="378" priority="20" operator="equal">
      <formula>0</formula>
    </cfRule>
  </conditionalFormatting>
  <conditionalFormatting sqref="AT162:AT193">
    <cfRule type="cellIs" dxfId="377" priority="12" operator="equal">
      <formula>$G$179</formula>
    </cfRule>
  </conditionalFormatting>
  <conditionalFormatting sqref="AW64:AW104">
    <cfRule type="cellIs" dxfId="376" priority="10" operator="equal">
      <formula>$G$179</formula>
    </cfRule>
  </conditionalFormatting>
  <conditionalFormatting sqref="AW107:AW193">
    <cfRule type="cellIs" dxfId="375" priority="9" operator="equal">
      <formula>$G$179</formula>
    </cfRule>
  </conditionalFormatting>
  <conditionalFormatting sqref="AW123">
    <cfRule type="cellIs" dxfId="374" priority="8" operator="equal">
      <formula>"N.D."</formula>
    </cfRule>
  </conditionalFormatting>
  <conditionalFormatting sqref="AW126:AW127">
    <cfRule type="cellIs" dxfId="373" priority="218" operator="equal">
      <formula>"N.D."</formula>
    </cfRule>
  </conditionalFormatting>
  <conditionalFormatting sqref="AW131:AW133">
    <cfRule type="cellIs" dxfId="372" priority="7" operator="equal">
      <formula>"N.D."</formula>
    </cfRule>
  </conditionalFormatting>
  <conditionalFormatting sqref="AW220:AW236">
    <cfRule type="cellIs" dxfId="371" priority="5" operator="equal">
      <formula>$G$179</formula>
    </cfRule>
  </conditionalFormatting>
  <conditionalFormatting sqref="AW241:AW252">
    <cfRule type="cellIs" dxfId="370" priority="4" operator="equal">
      <formula>$G$179</formula>
    </cfRule>
  </conditionalFormatting>
  <conditionalFormatting sqref="AW254:AW255">
    <cfRule type="cellIs" dxfId="369" priority="3" operator="equal">
      <formula>$G$179</formula>
    </cfRule>
  </conditionalFormatting>
  <conditionalFormatting sqref="AX7">
    <cfRule type="cellIs" dxfId="368" priority="219" operator="equal">
      <formula>0</formula>
    </cfRule>
  </conditionalFormatting>
  <conditionalFormatting sqref="AX162:AX193">
    <cfRule type="cellIs" dxfId="367" priority="2" operator="equal">
      <formula>$G$179</formula>
    </cfRule>
  </conditionalFormatting>
  <hyperlinks>
    <hyperlink ref="B264" r:id="rId1" display="https://travel.state.gov/content/travel/en/legal/visa-law0/visa-statistics/annual-reports.html" xr:uid="{00000000-0004-0000-0300-000000000000}"/>
    <hyperlink ref="AZ4" location="Índice!A1" display="Regresar" xr:uid="{00000000-0004-0000-0300-000001000000}"/>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3"/>
  <sheetViews>
    <sheetView zoomScaleNormal="100" workbookViewId="0">
      <pane xSplit="3" ySplit="8" topLeftCell="G9" activePane="bottomRight" state="frozen"/>
      <selection pane="topRight" activeCell="D1" sqref="D1"/>
      <selection pane="bottomLeft" activeCell="A9" sqref="A9"/>
      <selection pane="bottomRight" activeCell="I11" sqref="I11"/>
    </sheetView>
  </sheetViews>
  <sheetFormatPr baseColWidth="10" defaultColWidth="0" defaultRowHeight="18" zeroHeight="1"/>
  <cols>
    <col min="1" max="1" width="3" style="1" customWidth="1"/>
    <col min="2" max="2" width="14.28515625" style="1" customWidth="1"/>
    <col min="3" max="3" width="53" style="1" customWidth="1"/>
    <col min="4" max="24" width="11.42578125" style="1" customWidth="1"/>
    <col min="25" max="30" width="11.42578125" style="61" customWidth="1"/>
    <col min="31" max="31" width="11.42578125" style="1" customWidth="1"/>
    <col min="32" max="32" width="2.85546875" style="1" customWidth="1"/>
    <col min="33" max="16384" width="11.42578125" style="1" hidden="1"/>
  </cols>
  <sheetData>
    <row r="1" spans="2:31" ht="15" customHeight="1">
      <c r="B1" s="59"/>
      <c r="C1" s="60"/>
      <c r="D1" s="308" t="s">
        <v>853</v>
      </c>
      <c r="E1" s="308"/>
      <c r="F1" s="308"/>
      <c r="G1" s="308"/>
      <c r="H1" s="308"/>
      <c r="I1" s="308"/>
      <c r="J1" s="308"/>
      <c r="K1" s="308"/>
      <c r="L1" s="308"/>
      <c r="M1" s="308"/>
      <c r="N1" s="308"/>
      <c r="O1" s="308"/>
      <c r="P1" s="308"/>
      <c r="Q1" s="308"/>
      <c r="R1" s="308"/>
      <c r="S1" s="308"/>
      <c r="T1" s="308"/>
      <c r="U1" s="308"/>
      <c r="V1" s="308"/>
      <c r="W1" s="308"/>
      <c r="X1" s="308"/>
      <c r="Y1" s="308"/>
      <c r="Z1" s="308"/>
      <c r="AA1" s="308"/>
      <c r="AB1" s="308"/>
      <c r="AC1" s="62"/>
      <c r="AD1" s="62"/>
    </row>
    <row r="2" spans="2:31" ht="15" customHeight="1">
      <c r="B2" s="59"/>
      <c r="C2" s="60"/>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62"/>
      <c r="AD2" s="62"/>
    </row>
    <row r="3" spans="2:31" ht="15" customHeight="1">
      <c r="B3" s="59"/>
      <c r="C3" s="60"/>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62"/>
      <c r="AD3" s="62"/>
    </row>
    <row r="4" spans="2:31" ht="15" customHeight="1">
      <c r="B4" s="59"/>
      <c r="C4" s="60"/>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62"/>
      <c r="AD4" s="62"/>
    </row>
    <row r="5" spans="2:31" ht="15" customHeight="1">
      <c r="B5" s="59"/>
      <c r="C5" s="62"/>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62"/>
      <c r="AD5" s="62"/>
    </row>
    <row r="6" spans="2:31" ht="15" customHeight="1">
      <c r="B6" s="59"/>
      <c r="C6" s="62"/>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62"/>
      <c r="AD6" s="62"/>
    </row>
    <row r="7" spans="2:31">
      <c r="B7" s="143" t="s">
        <v>434</v>
      </c>
      <c r="C7" s="143" t="s">
        <v>516</v>
      </c>
      <c r="D7" s="144">
        <v>1997</v>
      </c>
      <c r="E7" s="144">
        <v>1998</v>
      </c>
      <c r="F7" s="144">
        <v>1999</v>
      </c>
      <c r="G7" s="144">
        <v>2000</v>
      </c>
      <c r="H7" s="144">
        <v>2001</v>
      </c>
      <c r="I7" s="144">
        <v>2002</v>
      </c>
      <c r="J7" s="144">
        <v>2003</v>
      </c>
      <c r="K7" s="144">
        <v>2004</v>
      </c>
      <c r="L7" s="144">
        <v>2005</v>
      </c>
      <c r="M7" s="144">
        <v>2006</v>
      </c>
      <c r="N7" s="144">
        <v>2007</v>
      </c>
      <c r="O7" s="144">
        <v>2008</v>
      </c>
      <c r="P7" s="144">
        <v>2009</v>
      </c>
      <c r="Q7" s="144">
        <v>2010</v>
      </c>
      <c r="R7" s="144">
        <v>2011</v>
      </c>
      <c r="S7" s="144">
        <v>2012</v>
      </c>
      <c r="T7" s="144">
        <v>2013</v>
      </c>
      <c r="U7" s="144">
        <v>2014</v>
      </c>
      <c r="V7" s="144">
        <v>2015</v>
      </c>
      <c r="W7" s="145">
        <v>2016</v>
      </c>
      <c r="X7" s="145">
        <v>2017</v>
      </c>
      <c r="Y7" s="144">
        <v>2018</v>
      </c>
      <c r="Z7" s="144">
        <v>2019</v>
      </c>
      <c r="AA7" s="144">
        <v>2020</v>
      </c>
      <c r="AB7" s="144">
        <v>2021</v>
      </c>
      <c r="AC7" s="144">
        <v>2022</v>
      </c>
      <c r="AD7" s="144">
        <v>2023</v>
      </c>
      <c r="AE7" s="309" t="s">
        <v>524</v>
      </c>
    </row>
    <row r="8" spans="2:31">
      <c r="B8" s="146"/>
      <c r="C8" s="146" t="s">
        <v>29</v>
      </c>
      <c r="D8" s="147">
        <f t="shared" ref="D8:Y8" si="0">SUM(D9:D97)</f>
        <v>5942061</v>
      </c>
      <c r="E8" s="147">
        <f t="shared" si="0"/>
        <v>5814153</v>
      </c>
      <c r="F8" s="147">
        <f t="shared" si="0"/>
        <v>6192478</v>
      </c>
      <c r="G8" s="147">
        <f t="shared" si="0"/>
        <v>7141636</v>
      </c>
      <c r="H8" s="147">
        <f t="shared" si="0"/>
        <v>7588778</v>
      </c>
      <c r="I8" s="147">
        <f t="shared" si="0"/>
        <v>5769437</v>
      </c>
      <c r="J8" s="147">
        <f t="shared" si="0"/>
        <v>4881634</v>
      </c>
      <c r="K8" s="147">
        <f t="shared" si="0"/>
        <v>5049099</v>
      </c>
      <c r="L8" s="147">
        <f t="shared" si="0"/>
        <v>5388951</v>
      </c>
      <c r="M8" s="147">
        <f t="shared" si="0"/>
        <v>5836730</v>
      </c>
      <c r="N8" s="147">
        <f t="shared" si="0"/>
        <v>6444285</v>
      </c>
      <c r="O8" s="147">
        <f t="shared" si="0"/>
        <v>6603076</v>
      </c>
      <c r="P8" s="147">
        <f t="shared" si="0"/>
        <v>5804182</v>
      </c>
      <c r="Q8" s="147">
        <f t="shared" si="0"/>
        <v>6422751</v>
      </c>
      <c r="R8" s="147">
        <f t="shared" si="0"/>
        <v>7507939</v>
      </c>
      <c r="S8" s="147">
        <f t="shared" si="0"/>
        <v>8927090</v>
      </c>
      <c r="T8" s="147">
        <f t="shared" si="0"/>
        <v>9164349</v>
      </c>
      <c r="U8" s="148">
        <f t="shared" si="0"/>
        <v>9932480</v>
      </c>
      <c r="V8" s="148">
        <f t="shared" si="0"/>
        <v>10891745</v>
      </c>
      <c r="W8" s="148">
        <f t="shared" si="0"/>
        <v>10381491</v>
      </c>
      <c r="X8" s="148">
        <f t="shared" si="0"/>
        <v>9681913</v>
      </c>
      <c r="Y8" s="148">
        <f t="shared" si="0"/>
        <v>9028026</v>
      </c>
      <c r="Z8" s="148">
        <f>SUM(Z9:Z97)</f>
        <v>8742068</v>
      </c>
      <c r="AA8" s="148">
        <f t="shared" ref="AA8" si="1">SUM(AA9:AA97)</f>
        <v>4013210</v>
      </c>
      <c r="AB8" s="148">
        <f>SUM(AB9:AB97)</f>
        <v>2792083</v>
      </c>
      <c r="AC8" s="148">
        <f>SUM(AC9:AC97)</f>
        <v>6815120</v>
      </c>
      <c r="AD8" s="148">
        <f>SUM(AD9:AD97)</f>
        <v>10438327</v>
      </c>
      <c r="AE8" s="309"/>
    </row>
    <row r="9" spans="2:31" ht="27">
      <c r="B9" s="64" t="s">
        <v>289</v>
      </c>
      <c r="C9" s="202" t="s">
        <v>298</v>
      </c>
      <c r="D9" s="199">
        <v>10869</v>
      </c>
      <c r="E9" s="199">
        <v>10437</v>
      </c>
      <c r="F9" s="199">
        <v>10757</v>
      </c>
      <c r="G9" s="199">
        <v>10698</v>
      </c>
      <c r="H9" s="199">
        <v>9662</v>
      </c>
      <c r="I9" s="199">
        <v>10452</v>
      </c>
      <c r="J9" s="199">
        <v>9152</v>
      </c>
      <c r="K9" s="199">
        <v>9562</v>
      </c>
      <c r="L9" s="199">
        <v>9944</v>
      </c>
      <c r="M9" s="199">
        <v>10159</v>
      </c>
      <c r="N9" s="199">
        <v>10216</v>
      </c>
      <c r="O9" s="199">
        <v>10152</v>
      </c>
      <c r="P9" s="199">
        <v>10313</v>
      </c>
      <c r="Q9" s="199">
        <v>11025</v>
      </c>
      <c r="R9" s="200">
        <v>10448</v>
      </c>
      <c r="S9" s="200">
        <v>10857</v>
      </c>
      <c r="T9" s="200">
        <v>10574</v>
      </c>
      <c r="U9" s="197">
        <v>10612</v>
      </c>
      <c r="V9" s="197">
        <v>10909</v>
      </c>
      <c r="W9" s="197">
        <v>10754</v>
      </c>
      <c r="X9" s="197">
        <v>10033</v>
      </c>
      <c r="Y9" s="198">
        <v>9856</v>
      </c>
      <c r="Z9" s="198">
        <v>10040</v>
      </c>
      <c r="AA9" s="198">
        <v>7106</v>
      </c>
      <c r="AB9" s="198">
        <v>9171</v>
      </c>
      <c r="AC9" s="198">
        <v>9395</v>
      </c>
      <c r="AD9" s="198">
        <v>9448</v>
      </c>
    </row>
    <row r="10" spans="2:31" ht="27">
      <c r="B10" s="64" t="s">
        <v>290</v>
      </c>
      <c r="C10" s="202" t="s">
        <v>299</v>
      </c>
      <c r="D10" s="199">
        <v>66152</v>
      </c>
      <c r="E10" s="199">
        <v>66998</v>
      </c>
      <c r="F10" s="199">
        <v>66335</v>
      </c>
      <c r="G10" s="199">
        <v>69079</v>
      </c>
      <c r="H10" s="199">
        <v>66398</v>
      </c>
      <c r="I10" s="199">
        <v>71728</v>
      </c>
      <c r="J10" s="199">
        <v>73092</v>
      </c>
      <c r="K10" s="199">
        <v>81536</v>
      </c>
      <c r="L10" s="199">
        <v>83051</v>
      </c>
      <c r="M10" s="199">
        <v>81144</v>
      </c>
      <c r="N10" s="199">
        <v>82341</v>
      </c>
      <c r="O10" s="199">
        <v>86181</v>
      </c>
      <c r="P10" s="199">
        <v>91326</v>
      </c>
      <c r="Q10" s="199">
        <v>94866</v>
      </c>
      <c r="R10" s="200">
        <v>96984</v>
      </c>
      <c r="S10" s="200">
        <v>99573</v>
      </c>
      <c r="T10" s="200">
        <v>95994</v>
      </c>
      <c r="U10" s="200">
        <v>101436</v>
      </c>
      <c r="V10" s="200">
        <v>100563</v>
      </c>
      <c r="W10" s="200">
        <v>101778</v>
      </c>
      <c r="X10" s="200">
        <v>98849</v>
      </c>
      <c r="Y10" s="198">
        <v>103134</v>
      </c>
      <c r="Z10" s="198">
        <v>99131</v>
      </c>
      <c r="AA10" s="198">
        <v>48358</v>
      </c>
      <c r="AB10" s="198">
        <v>47027</v>
      </c>
      <c r="AC10" s="198">
        <v>85752</v>
      </c>
      <c r="AD10" s="198">
        <v>98550</v>
      </c>
    </row>
    <row r="11" spans="2:31" ht="27">
      <c r="B11" s="64" t="s">
        <v>291</v>
      </c>
      <c r="C11" s="202" t="s">
        <v>435</v>
      </c>
      <c r="D11" s="199">
        <v>2270</v>
      </c>
      <c r="E11" s="199">
        <v>2148</v>
      </c>
      <c r="F11" s="199">
        <v>2279</v>
      </c>
      <c r="G11" s="199">
        <v>2486</v>
      </c>
      <c r="H11" s="199">
        <v>2228</v>
      </c>
      <c r="I11" s="199">
        <v>1971</v>
      </c>
      <c r="J11" s="199">
        <v>1259</v>
      </c>
      <c r="K11" s="199">
        <v>1258</v>
      </c>
      <c r="L11" s="199">
        <v>1227</v>
      </c>
      <c r="M11" s="199">
        <v>1017</v>
      </c>
      <c r="N11" s="199">
        <v>1000</v>
      </c>
      <c r="O11" s="199">
        <v>1000</v>
      </c>
      <c r="P11" s="199">
        <v>1186</v>
      </c>
      <c r="Q11" s="199">
        <v>916</v>
      </c>
      <c r="R11" s="200">
        <v>1087</v>
      </c>
      <c r="S11" s="200">
        <v>1141</v>
      </c>
      <c r="T11" s="200">
        <v>1135</v>
      </c>
      <c r="U11" s="200">
        <v>1203</v>
      </c>
      <c r="V11" s="200">
        <v>1113</v>
      </c>
      <c r="W11" s="200">
        <v>1049</v>
      </c>
      <c r="X11" s="200">
        <v>1031</v>
      </c>
      <c r="Y11" s="197">
        <v>830</v>
      </c>
      <c r="Z11" s="197">
        <v>857</v>
      </c>
      <c r="AA11" s="197">
        <v>415</v>
      </c>
      <c r="AB11" s="197">
        <v>696</v>
      </c>
      <c r="AC11" s="197">
        <v>808</v>
      </c>
      <c r="AD11" s="197">
        <v>680</v>
      </c>
    </row>
    <row r="12" spans="2:31">
      <c r="B12" s="64" t="s">
        <v>292</v>
      </c>
      <c r="C12" s="202" t="s">
        <v>300</v>
      </c>
      <c r="D12" s="199">
        <v>232377</v>
      </c>
      <c r="E12" s="199">
        <v>192837</v>
      </c>
      <c r="F12" s="199">
        <v>93019</v>
      </c>
      <c r="G12" s="199">
        <v>75919</v>
      </c>
      <c r="H12" s="199">
        <v>84201</v>
      </c>
      <c r="I12" s="199">
        <v>75642</v>
      </c>
      <c r="J12" s="199">
        <v>60892</v>
      </c>
      <c r="K12" s="199">
        <v>53245</v>
      </c>
      <c r="L12" s="199">
        <v>52649</v>
      </c>
      <c r="M12" s="199">
        <v>56432</v>
      </c>
      <c r="N12" s="199">
        <v>61461</v>
      </c>
      <c r="O12" s="199">
        <v>47899</v>
      </c>
      <c r="P12" s="199">
        <v>42261</v>
      </c>
      <c r="Q12" s="199">
        <v>44197</v>
      </c>
      <c r="R12" s="200">
        <v>37770</v>
      </c>
      <c r="S12" s="199">
        <v>35341</v>
      </c>
      <c r="T12" s="200">
        <v>41956</v>
      </c>
      <c r="U12" s="200">
        <v>44880</v>
      </c>
      <c r="V12" s="200">
        <v>43421</v>
      </c>
      <c r="W12" s="200">
        <v>40105</v>
      </c>
      <c r="X12" s="200">
        <v>39712</v>
      </c>
      <c r="Y12" s="198">
        <v>38705</v>
      </c>
      <c r="Z12" s="198">
        <v>37841</v>
      </c>
      <c r="AA12" s="198">
        <v>17919</v>
      </c>
      <c r="AB12" s="198">
        <v>13449</v>
      </c>
      <c r="AC12" s="198">
        <v>21943</v>
      </c>
      <c r="AD12" s="198">
        <v>29286</v>
      </c>
    </row>
    <row r="13" spans="2:31">
      <c r="B13" s="64" t="s">
        <v>293</v>
      </c>
      <c r="C13" s="202" t="s">
        <v>301</v>
      </c>
      <c r="D13" s="199">
        <v>3070539</v>
      </c>
      <c r="E13" s="199">
        <v>3226799</v>
      </c>
      <c r="F13" s="199">
        <v>3447822</v>
      </c>
      <c r="G13" s="199">
        <v>3567580</v>
      </c>
      <c r="H13" s="199">
        <v>3527118</v>
      </c>
      <c r="I13" s="199">
        <v>2528103</v>
      </c>
      <c r="J13" s="199">
        <v>2207303</v>
      </c>
      <c r="K13" s="199">
        <v>2340795</v>
      </c>
      <c r="L13" s="199">
        <v>2709468</v>
      </c>
      <c r="M13" s="199">
        <v>3053656</v>
      </c>
      <c r="N13" s="199">
        <v>3318802</v>
      </c>
      <c r="O13" s="199">
        <v>3490013</v>
      </c>
      <c r="P13" s="199">
        <v>2924368</v>
      </c>
      <c r="Q13" s="199">
        <v>3278782</v>
      </c>
      <c r="R13" s="200">
        <v>4349087</v>
      </c>
      <c r="S13" s="200">
        <v>5342439</v>
      </c>
      <c r="T13" s="200">
        <v>5645580</v>
      </c>
      <c r="U13" s="200">
        <v>6276997</v>
      </c>
      <c r="V13" s="200">
        <v>7199807</v>
      </c>
      <c r="W13" s="200">
        <v>6881797</v>
      </c>
      <c r="X13" s="200">
        <v>6276851</v>
      </c>
      <c r="Y13" s="198">
        <v>5708278</v>
      </c>
      <c r="Z13" s="198">
        <v>5297439</v>
      </c>
      <c r="AA13" s="198">
        <v>2164021</v>
      </c>
      <c r="AB13" s="198">
        <v>814957</v>
      </c>
      <c r="AC13" s="198">
        <v>3228199</v>
      </c>
      <c r="AD13" s="198">
        <v>5902426</v>
      </c>
    </row>
    <row r="14" spans="2:31">
      <c r="B14" s="64" t="s">
        <v>294</v>
      </c>
      <c r="C14" s="202" t="s">
        <v>302</v>
      </c>
      <c r="D14" s="199">
        <v>387845</v>
      </c>
      <c r="E14" s="199">
        <v>289883</v>
      </c>
      <c r="F14" s="199">
        <v>676386</v>
      </c>
      <c r="G14" s="199">
        <v>1510133</v>
      </c>
      <c r="H14" s="199">
        <v>1990402</v>
      </c>
      <c r="I14" s="199">
        <v>1399819</v>
      </c>
      <c r="J14" s="199">
        <v>836407</v>
      </c>
      <c r="K14" s="199">
        <v>740616</v>
      </c>
      <c r="L14" s="199">
        <v>732566</v>
      </c>
      <c r="M14" s="199">
        <v>660482</v>
      </c>
      <c r="N14" s="199">
        <v>470321</v>
      </c>
      <c r="O14" s="199">
        <v>345894</v>
      </c>
      <c r="P14" s="199">
        <v>372758</v>
      </c>
      <c r="Q14" s="199">
        <v>563494</v>
      </c>
      <c r="R14" s="200">
        <v>684198</v>
      </c>
      <c r="S14" s="200">
        <v>1043125</v>
      </c>
      <c r="T14" s="200">
        <v>1221051</v>
      </c>
      <c r="U14" s="200">
        <v>1200413</v>
      </c>
      <c r="V14" s="200">
        <v>1166668</v>
      </c>
      <c r="W14" s="200">
        <v>1060390</v>
      </c>
      <c r="X14" s="200">
        <v>1030460</v>
      </c>
      <c r="Y14" s="198">
        <v>962888</v>
      </c>
      <c r="Z14" s="198">
        <v>1042961</v>
      </c>
      <c r="AA14" s="198">
        <v>625726</v>
      </c>
      <c r="AB14" s="198">
        <v>470501</v>
      </c>
      <c r="AC14" s="198">
        <v>1182329</v>
      </c>
      <c r="AD14" s="198">
        <v>1776152</v>
      </c>
    </row>
    <row r="15" spans="2:31" ht="27">
      <c r="B15" s="64" t="s">
        <v>295</v>
      </c>
      <c r="C15" s="202" t="s">
        <v>303</v>
      </c>
      <c r="D15" s="170">
        <v>0</v>
      </c>
      <c r="E15" s="170">
        <v>0</v>
      </c>
      <c r="F15" s="170">
        <v>0</v>
      </c>
      <c r="G15" s="170">
        <v>0</v>
      </c>
      <c r="H15" s="170">
        <v>0</v>
      </c>
      <c r="I15" s="170">
        <v>0</v>
      </c>
      <c r="J15" s="170">
        <v>0</v>
      </c>
      <c r="K15" s="170">
        <v>0</v>
      </c>
      <c r="L15" s="170">
        <v>0</v>
      </c>
      <c r="M15" s="170">
        <v>0</v>
      </c>
      <c r="N15" s="199">
        <v>307359</v>
      </c>
      <c r="O15" s="199">
        <v>404589</v>
      </c>
      <c r="P15" s="199">
        <v>334497</v>
      </c>
      <c r="Q15" s="199">
        <v>408392</v>
      </c>
      <c r="R15" s="199">
        <v>458902</v>
      </c>
      <c r="S15" s="199">
        <v>450142</v>
      </c>
      <c r="T15" s="200">
        <v>62896</v>
      </c>
      <c r="U15" s="200">
        <v>32471</v>
      </c>
      <c r="V15" s="200">
        <v>37208</v>
      </c>
      <c r="W15" s="200">
        <v>46333</v>
      </c>
      <c r="X15" s="200">
        <v>43455</v>
      </c>
      <c r="Y15" s="198">
        <v>69579</v>
      </c>
      <c r="Z15" s="198">
        <v>63891</v>
      </c>
      <c r="AA15" s="198">
        <v>36810</v>
      </c>
      <c r="AB15" s="198">
        <v>42388</v>
      </c>
      <c r="AC15" s="198">
        <v>62153</v>
      </c>
      <c r="AD15" s="198">
        <v>44878</v>
      </c>
    </row>
    <row r="16" spans="2:31">
      <c r="B16" s="64" t="s">
        <v>296</v>
      </c>
      <c r="C16" s="202" t="s">
        <v>304</v>
      </c>
      <c r="D16" s="199">
        <v>1020402</v>
      </c>
      <c r="E16" s="199">
        <v>854738</v>
      </c>
      <c r="F16" s="199">
        <v>642676</v>
      </c>
      <c r="G16" s="199">
        <v>509031</v>
      </c>
      <c r="H16" s="199">
        <v>381431</v>
      </c>
      <c r="I16" s="199">
        <v>255487</v>
      </c>
      <c r="J16" s="199">
        <v>271358</v>
      </c>
      <c r="K16" s="199">
        <v>279106</v>
      </c>
      <c r="L16" s="199">
        <v>245829</v>
      </c>
      <c r="M16" s="199">
        <v>305645</v>
      </c>
      <c r="N16" s="199">
        <v>356224</v>
      </c>
      <c r="O16" s="199">
        <v>407723</v>
      </c>
      <c r="P16" s="199">
        <v>443100</v>
      </c>
      <c r="Q16" s="199">
        <v>358087</v>
      </c>
      <c r="R16" s="200">
        <v>84352</v>
      </c>
      <c r="S16" s="200">
        <v>84713</v>
      </c>
      <c r="T16" s="200">
        <v>114526</v>
      </c>
      <c r="U16" s="200">
        <v>126539</v>
      </c>
      <c r="V16" s="200">
        <v>63387</v>
      </c>
      <c r="W16" s="200">
        <v>43564</v>
      </c>
      <c r="X16" s="200">
        <v>42037</v>
      </c>
      <c r="Y16" s="198">
        <v>32428</v>
      </c>
      <c r="Z16" s="198">
        <v>28829</v>
      </c>
      <c r="AA16" s="198">
        <v>5276</v>
      </c>
      <c r="AB16" s="198">
        <v>2492</v>
      </c>
      <c r="AC16" s="198">
        <v>5905</v>
      </c>
      <c r="AD16" s="198">
        <v>8085</v>
      </c>
    </row>
    <row r="17" spans="2:30">
      <c r="B17" s="64" t="s">
        <v>297</v>
      </c>
      <c r="C17" s="202" t="s">
        <v>305</v>
      </c>
      <c r="D17" s="199">
        <v>37423</v>
      </c>
      <c r="E17" s="199">
        <v>31457</v>
      </c>
      <c r="F17" s="199">
        <v>26494</v>
      </c>
      <c r="G17" s="199">
        <v>26407</v>
      </c>
      <c r="H17" s="199">
        <v>27231</v>
      </c>
      <c r="I17" s="199">
        <v>24207</v>
      </c>
      <c r="J17" s="199">
        <v>34664</v>
      </c>
      <c r="K17" s="199">
        <v>81292</v>
      </c>
      <c r="L17" s="199">
        <v>65272</v>
      </c>
      <c r="M17" s="199">
        <v>54994</v>
      </c>
      <c r="N17" s="199">
        <v>47714</v>
      </c>
      <c r="O17" s="199">
        <v>34466</v>
      </c>
      <c r="P17" s="199">
        <v>27589</v>
      </c>
      <c r="Q17" s="199">
        <v>19452</v>
      </c>
      <c r="R17" s="200">
        <v>13423</v>
      </c>
      <c r="S17" s="200">
        <v>12028</v>
      </c>
      <c r="T17" s="200">
        <v>12707</v>
      </c>
      <c r="U17" s="200">
        <v>13606</v>
      </c>
      <c r="V17" s="200">
        <v>11736</v>
      </c>
      <c r="W17" s="200">
        <v>11992</v>
      </c>
      <c r="X17" s="200">
        <v>11061</v>
      </c>
      <c r="Y17" s="198">
        <v>9563</v>
      </c>
      <c r="Z17" s="198">
        <v>9112</v>
      </c>
      <c r="AA17" s="198">
        <v>5228</v>
      </c>
      <c r="AB17" s="198">
        <v>3790</v>
      </c>
      <c r="AC17" s="198">
        <v>8643</v>
      </c>
      <c r="AD17" s="198">
        <v>15420</v>
      </c>
    </row>
    <row r="18" spans="2:30">
      <c r="B18" s="64" t="s">
        <v>306</v>
      </c>
      <c r="C18" s="202" t="s">
        <v>436</v>
      </c>
      <c r="D18" s="199">
        <v>152215</v>
      </c>
      <c r="E18" s="199">
        <v>172955</v>
      </c>
      <c r="F18" s="199">
        <v>161723</v>
      </c>
      <c r="G18" s="199">
        <v>165556</v>
      </c>
      <c r="H18" s="199">
        <v>167435</v>
      </c>
      <c r="I18" s="199">
        <v>175446</v>
      </c>
      <c r="J18" s="199">
        <v>210648</v>
      </c>
      <c r="K18" s="199">
        <v>228778</v>
      </c>
      <c r="L18" s="199">
        <v>229115</v>
      </c>
      <c r="M18" s="199">
        <v>214942</v>
      </c>
      <c r="N18" s="199">
        <v>241947</v>
      </c>
      <c r="O18" s="199">
        <v>217428</v>
      </c>
      <c r="P18" s="199">
        <v>205893</v>
      </c>
      <c r="Q18" s="199">
        <v>205182</v>
      </c>
      <c r="R18" s="200">
        <v>239181</v>
      </c>
      <c r="S18" s="200">
        <v>262168</v>
      </c>
      <c r="T18" s="200">
        <v>258935</v>
      </c>
      <c r="U18" s="200">
        <v>267998</v>
      </c>
      <c r="V18" s="200">
        <v>280664</v>
      </c>
      <c r="W18" s="200">
        <v>295140</v>
      </c>
      <c r="X18" s="200">
        <v>293285</v>
      </c>
      <c r="Y18" s="198">
        <v>288957</v>
      </c>
      <c r="Z18" s="198">
        <v>285477</v>
      </c>
      <c r="AA18" s="198">
        <v>161076</v>
      </c>
      <c r="AB18" s="198">
        <v>158018</v>
      </c>
      <c r="AC18" s="198">
        <v>253424</v>
      </c>
      <c r="AD18" s="198">
        <v>353164</v>
      </c>
    </row>
    <row r="19" spans="2:30">
      <c r="B19" s="64" t="s">
        <v>307</v>
      </c>
      <c r="C19" s="202" t="s">
        <v>326</v>
      </c>
      <c r="D19" s="199">
        <v>44</v>
      </c>
      <c r="E19" s="199">
        <v>34</v>
      </c>
      <c r="F19" s="199">
        <v>25</v>
      </c>
      <c r="G19" s="199">
        <v>37</v>
      </c>
      <c r="H19" s="199">
        <v>24</v>
      </c>
      <c r="I19" s="199">
        <v>8</v>
      </c>
      <c r="J19" s="199">
        <v>15</v>
      </c>
      <c r="K19" s="199">
        <v>21</v>
      </c>
      <c r="L19" s="199">
        <v>44</v>
      </c>
      <c r="M19" s="199">
        <v>21</v>
      </c>
      <c r="N19" s="199">
        <v>32</v>
      </c>
      <c r="O19" s="199">
        <v>22</v>
      </c>
      <c r="P19" s="199">
        <v>18</v>
      </c>
      <c r="Q19" s="199">
        <v>30</v>
      </c>
      <c r="R19" s="200">
        <v>12</v>
      </c>
      <c r="S19" s="200">
        <v>13</v>
      </c>
      <c r="T19" s="200">
        <v>4</v>
      </c>
      <c r="U19" s="200">
        <v>6</v>
      </c>
      <c r="V19" s="200">
        <v>18</v>
      </c>
      <c r="W19" s="200">
        <v>15</v>
      </c>
      <c r="X19" s="200">
        <v>12</v>
      </c>
      <c r="Y19" s="197">
        <v>4</v>
      </c>
      <c r="Z19" s="197">
        <v>53</v>
      </c>
      <c r="AA19" s="197">
        <v>1</v>
      </c>
      <c r="AB19" s="197">
        <v>4</v>
      </c>
      <c r="AC19" s="197">
        <v>32</v>
      </c>
      <c r="AD19" s="197">
        <v>239</v>
      </c>
    </row>
    <row r="20" spans="2:30" ht="27">
      <c r="B20" s="64" t="s">
        <v>308</v>
      </c>
      <c r="C20" s="202" t="s">
        <v>327</v>
      </c>
      <c r="D20" s="199">
        <v>8595</v>
      </c>
      <c r="E20" s="199">
        <v>8388</v>
      </c>
      <c r="F20" s="199">
        <v>7805</v>
      </c>
      <c r="G20" s="199">
        <v>6606</v>
      </c>
      <c r="H20" s="199">
        <v>5697</v>
      </c>
      <c r="I20" s="199">
        <v>6024</v>
      </c>
      <c r="J20" s="199">
        <v>6160</v>
      </c>
      <c r="K20" s="199">
        <v>7963</v>
      </c>
      <c r="L20" s="199">
        <v>10537</v>
      </c>
      <c r="M20" s="199">
        <v>12198</v>
      </c>
      <c r="N20" s="199">
        <v>13392</v>
      </c>
      <c r="O20" s="199">
        <v>12745</v>
      </c>
      <c r="P20" s="199">
        <v>10780</v>
      </c>
      <c r="Q20" s="199">
        <v>13867</v>
      </c>
      <c r="R20" s="200">
        <v>13757</v>
      </c>
      <c r="S20" s="200">
        <v>13022</v>
      </c>
      <c r="T20" s="200">
        <v>9724</v>
      </c>
      <c r="U20" s="200">
        <v>11554</v>
      </c>
      <c r="V20" s="200">
        <v>9786</v>
      </c>
      <c r="W20" s="200">
        <v>9073</v>
      </c>
      <c r="X20" s="200">
        <v>8262</v>
      </c>
      <c r="Y20" s="198">
        <v>6085</v>
      </c>
      <c r="Z20" s="198">
        <v>5179</v>
      </c>
      <c r="AA20" s="198">
        <v>2355</v>
      </c>
      <c r="AB20" s="198">
        <v>2507</v>
      </c>
      <c r="AC20" s="198">
        <v>3337</v>
      </c>
      <c r="AD20" s="198">
        <v>4044</v>
      </c>
    </row>
    <row r="21" spans="2:30" ht="27">
      <c r="B21" s="64" t="s">
        <v>309</v>
      </c>
      <c r="C21" s="202" t="s">
        <v>437</v>
      </c>
      <c r="D21" s="170">
        <v>0</v>
      </c>
      <c r="E21" s="170">
        <v>0</v>
      </c>
      <c r="F21" s="170">
        <v>0</v>
      </c>
      <c r="G21" s="170">
        <v>0</v>
      </c>
      <c r="H21" s="170">
        <v>0</v>
      </c>
      <c r="I21" s="170">
        <v>0</v>
      </c>
      <c r="J21" s="170">
        <v>0</v>
      </c>
      <c r="K21" s="170">
        <v>0</v>
      </c>
      <c r="L21" s="170">
        <v>0</v>
      </c>
      <c r="M21" s="170">
        <v>0</v>
      </c>
      <c r="N21" s="170">
        <v>0</v>
      </c>
      <c r="O21" s="170">
        <v>0</v>
      </c>
      <c r="P21" s="170">
        <v>0</v>
      </c>
      <c r="Q21" s="170">
        <v>0</v>
      </c>
      <c r="R21" s="170">
        <v>0</v>
      </c>
      <c r="S21" s="200">
        <v>431</v>
      </c>
      <c r="T21" s="200">
        <v>1943</v>
      </c>
      <c r="U21" s="200">
        <v>2112</v>
      </c>
      <c r="V21" s="200">
        <v>3103</v>
      </c>
      <c r="W21" s="200">
        <v>8093</v>
      </c>
      <c r="X21" s="200">
        <v>6198</v>
      </c>
      <c r="Y21" s="198">
        <v>3002</v>
      </c>
      <c r="Z21" s="198">
        <v>3263</v>
      </c>
      <c r="AA21" s="198">
        <v>975</v>
      </c>
      <c r="AB21" s="198">
        <v>400</v>
      </c>
      <c r="AC21" s="198">
        <v>1041</v>
      </c>
      <c r="AD21" s="198">
        <v>1845</v>
      </c>
    </row>
    <row r="22" spans="2:30">
      <c r="B22" s="64" t="s">
        <v>310</v>
      </c>
      <c r="C22" s="202" t="s">
        <v>328</v>
      </c>
      <c r="D22" s="170">
        <v>0</v>
      </c>
      <c r="E22" s="170">
        <v>0</v>
      </c>
      <c r="F22" s="170">
        <v>0</v>
      </c>
      <c r="G22" s="170">
        <v>0</v>
      </c>
      <c r="H22" s="170">
        <v>0</v>
      </c>
      <c r="I22" s="170">
        <v>0</v>
      </c>
      <c r="J22" s="170">
        <v>0</v>
      </c>
      <c r="K22" s="170">
        <v>0</v>
      </c>
      <c r="L22" s="170">
        <v>0</v>
      </c>
      <c r="M22" s="170">
        <v>0</v>
      </c>
      <c r="N22" s="170">
        <v>0</v>
      </c>
      <c r="O22" s="170">
        <v>0</v>
      </c>
      <c r="P22" s="170">
        <v>0</v>
      </c>
      <c r="Q22" s="170">
        <v>0</v>
      </c>
      <c r="R22" s="170">
        <v>0</v>
      </c>
      <c r="S22" s="200">
        <v>111</v>
      </c>
      <c r="T22" s="200">
        <v>612</v>
      </c>
      <c r="U22" s="200">
        <v>557</v>
      </c>
      <c r="V22" s="200">
        <v>634</v>
      </c>
      <c r="W22" s="200">
        <v>879</v>
      </c>
      <c r="X22" s="200">
        <v>648</v>
      </c>
      <c r="Y22" s="197">
        <v>548</v>
      </c>
      <c r="Z22" s="197">
        <v>524</v>
      </c>
      <c r="AA22" s="197">
        <v>140</v>
      </c>
      <c r="AB22" s="197">
        <v>129</v>
      </c>
      <c r="AC22" s="197">
        <v>244</v>
      </c>
      <c r="AD22" s="197">
        <v>464</v>
      </c>
    </row>
    <row r="23" spans="2:30">
      <c r="B23" s="64" t="s">
        <v>239</v>
      </c>
      <c r="C23" s="202" t="s">
        <v>459</v>
      </c>
      <c r="D23" s="199">
        <v>33067</v>
      </c>
      <c r="E23" s="199">
        <v>31434</v>
      </c>
      <c r="F23" s="199">
        <v>29943</v>
      </c>
      <c r="G23" s="199">
        <v>31012</v>
      </c>
      <c r="H23" s="199">
        <v>30095</v>
      </c>
      <c r="I23" s="199">
        <v>22070</v>
      </c>
      <c r="J23" s="199">
        <v>20756</v>
      </c>
      <c r="K23" s="199">
        <v>17951</v>
      </c>
      <c r="L23" s="199">
        <v>19989</v>
      </c>
      <c r="M23" s="199">
        <v>20488</v>
      </c>
      <c r="N23" s="199">
        <v>20162</v>
      </c>
      <c r="O23" s="199">
        <v>24706</v>
      </c>
      <c r="P23" s="199">
        <v>23634</v>
      </c>
      <c r="Q23" s="199">
        <v>13328</v>
      </c>
      <c r="R23" s="200">
        <v>10411</v>
      </c>
      <c r="S23" s="200">
        <v>7649</v>
      </c>
      <c r="T23" s="200">
        <v>6676</v>
      </c>
      <c r="U23" s="200">
        <v>6236</v>
      </c>
      <c r="V23" s="200">
        <v>6339</v>
      </c>
      <c r="W23" s="200">
        <v>6322</v>
      </c>
      <c r="X23" s="200">
        <v>7202</v>
      </c>
      <c r="Y23" s="198">
        <v>6689</v>
      </c>
      <c r="Z23" s="198">
        <v>8133</v>
      </c>
      <c r="AA23" s="198">
        <v>6597</v>
      </c>
      <c r="AB23" s="198">
        <v>2497</v>
      </c>
      <c r="AC23" s="198">
        <v>7381</v>
      </c>
      <c r="AD23" s="198">
        <v>10038</v>
      </c>
    </row>
    <row r="24" spans="2:30">
      <c r="B24" s="64" t="s">
        <v>311</v>
      </c>
      <c r="C24" s="202" t="s">
        <v>329</v>
      </c>
      <c r="D24" s="199">
        <v>9497</v>
      </c>
      <c r="E24" s="199">
        <v>9457</v>
      </c>
      <c r="F24" s="199">
        <v>9973</v>
      </c>
      <c r="G24" s="199">
        <v>9539</v>
      </c>
      <c r="H24" s="199">
        <v>9309</v>
      </c>
      <c r="I24" s="199">
        <v>7811</v>
      </c>
      <c r="J24" s="199">
        <v>7590</v>
      </c>
      <c r="K24" s="199">
        <v>8608</v>
      </c>
      <c r="L24" s="199">
        <v>8867</v>
      </c>
      <c r="M24" s="199">
        <v>8015</v>
      </c>
      <c r="N24" s="199">
        <v>7413</v>
      </c>
      <c r="O24" s="199">
        <v>6862</v>
      </c>
      <c r="P24" s="199">
        <v>6432</v>
      </c>
      <c r="Q24" s="199">
        <v>6279</v>
      </c>
      <c r="R24" s="200">
        <v>6807</v>
      </c>
      <c r="S24" s="200">
        <v>6907</v>
      </c>
      <c r="T24" s="200">
        <v>7283</v>
      </c>
      <c r="U24" s="200">
        <v>7330</v>
      </c>
      <c r="V24" s="200">
        <v>7425</v>
      </c>
      <c r="W24" s="200">
        <v>8085</v>
      </c>
      <c r="X24" s="200">
        <v>7063</v>
      </c>
      <c r="Y24" s="198">
        <v>6542</v>
      </c>
      <c r="Z24" s="198">
        <v>6668</v>
      </c>
      <c r="AA24" s="198">
        <v>3278</v>
      </c>
      <c r="AB24" s="198">
        <v>4851</v>
      </c>
      <c r="AC24" s="198">
        <v>5383</v>
      </c>
      <c r="AD24" s="198">
        <v>5806</v>
      </c>
    </row>
    <row r="25" spans="2:30">
      <c r="B25" s="64" t="s">
        <v>312</v>
      </c>
      <c r="C25" s="202" t="s">
        <v>330</v>
      </c>
      <c r="D25" s="199">
        <v>20261</v>
      </c>
      <c r="E25" s="199">
        <v>20775</v>
      </c>
      <c r="F25" s="199">
        <v>22975</v>
      </c>
      <c r="G25" s="199">
        <v>26981</v>
      </c>
      <c r="H25" s="199">
        <v>27577</v>
      </c>
      <c r="I25" s="199">
        <v>25633</v>
      </c>
      <c r="J25" s="199">
        <v>24506</v>
      </c>
      <c r="K25" s="199">
        <v>28213</v>
      </c>
      <c r="L25" s="199">
        <v>28290</v>
      </c>
      <c r="M25" s="199">
        <v>29453</v>
      </c>
      <c r="N25" s="199">
        <v>29298</v>
      </c>
      <c r="O25" s="199">
        <v>28588</v>
      </c>
      <c r="P25" s="199">
        <v>24033</v>
      </c>
      <c r="Q25" s="199">
        <v>25500</v>
      </c>
      <c r="R25" s="200">
        <v>28245</v>
      </c>
      <c r="S25" s="200">
        <v>31942</v>
      </c>
      <c r="T25" s="200">
        <v>35272</v>
      </c>
      <c r="U25" s="200">
        <v>36825</v>
      </c>
      <c r="V25" s="200">
        <v>41162</v>
      </c>
      <c r="W25" s="200">
        <v>44243</v>
      </c>
      <c r="X25" s="200">
        <v>43673</v>
      </c>
      <c r="Y25" s="198">
        <v>41181</v>
      </c>
      <c r="Z25" s="198">
        <v>43286</v>
      </c>
      <c r="AA25" s="198">
        <v>23493</v>
      </c>
      <c r="AB25" s="198">
        <v>33129</v>
      </c>
      <c r="AC25" s="198">
        <v>45878</v>
      </c>
      <c r="AD25" s="198">
        <v>54812</v>
      </c>
    </row>
    <row r="26" spans="2:30" ht="27">
      <c r="B26" s="64" t="s">
        <v>313</v>
      </c>
      <c r="C26" s="202" t="s">
        <v>438</v>
      </c>
      <c r="D26" s="170">
        <v>0</v>
      </c>
      <c r="E26" s="170">
        <v>0</v>
      </c>
      <c r="F26" s="170">
        <v>0</v>
      </c>
      <c r="G26" s="170">
        <v>0</v>
      </c>
      <c r="H26" s="170">
        <v>0</v>
      </c>
      <c r="I26" s="170">
        <v>0</v>
      </c>
      <c r="J26" s="170">
        <v>0</v>
      </c>
      <c r="K26" s="170">
        <v>0</v>
      </c>
      <c r="L26" s="170">
        <v>0</v>
      </c>
      <c r="M26" s="170">
        <v>0</v>
      </c>
      <c r="N26" s="170">
        <v>0</v>
      </c>
      <c r="O26" s="170">
        <v>0</v>
      </c>
      <c r="P26" s="170">
        <v>0</v>
      </c>
      <c r="Q26" s="170">
        <v>0</v>
      </c>
      <c r="R26" s="200">
        <v>3</v>
      </c>
      <c r="S26" s="200">
        <v>63</v>
      </c>
      <c r="T26" s="200">
        <v>184</v>
      </c>
      <c r="U26" s="200">
        <v>65</v>
      </c>
      <c r="V26" s="200">
        <v>127</v>
      </c>
      <c r="W26" s="200">
        <v>67</v>
      </c>
      <c r="X26" s="200">
        <v>106</v>
      </c>
      <c r="Y26" s="197">
        <v>39</v>
      </c>
      <c r="Z26" s="197">
        <v>73</v>
      </c>
      <c r="AA26" s="197">
        <v>27</v>
      </c>
      <c r="AB26" s="197">
        <v>20</v>
      </c>
      <c r="AC26" s="197">
        <v>34</v>
      </c>
      <c r="AD26" s="197">
        <v>42</v>
      </c>
    </row>
    <row r="27" spans="2:30">
      <c r="B27" s="64" t="s">
        <v>314</v>
      </c>
      <c r="C27" s="202" t="s">
        <v>472</v>
      </c>
      <c r="D27" s="170">
        <v>0</v>
      </c>
      <c r="E27" s="170">
        <v>0</v>
      </c>
      <c r="F27" s="170">
        <v>0</v>
      </c>
      <c r="G27" s="170">
        <v>0</v>
      </c>
      <c r="H27" s="170">
        <v>0</v>
      </c>
      <c r="I27" s="170">
        <v>0</v>
      </c>
      <c r="J27" s="170">
        <v>0</v>
      </c>
      <c r="K27" s="170">
        <v>0</v>
      </c>
      <c r="L27" s="199">
        <v>4</v>
      </c>
      <c r="M27" s="199">
        <v>1918</v>
      </c>
      <c r="N27" s="199">
        <v>2572</v>
      </c>
      <c r="O27" s="199">
        <v>2961</v>
      </c>
      <c r="P27" s="199">
        <v>2191</v>
      </c>
      <c r="Q27" s="199">
        <v>2175</v>
      </c>
      <c r="R27" s="200">
        <v>2546</v>
      </c>
      <c r="S27" s="200">
        <v>3211</v>
      </c>
      <c r="T27" s="200">
        <v>3946</v>
      </c>
      <c r="U27" s="200">
        <v>4492</v>
      </c>
      <c r="V27" s="200">
        <v>5527</v>
      </c>
      <c r="W27" s="200">
        <v>5609</v>
      </c>
      <c r="X27" s="200">
        <v>5657</v>
      </c>
      <c r="Y27" s="198">
        <v>5394</v>
      </c>
      <c r="Z27" s="198">
        <v>5807</v>
      </c>
      <c r="AA27" s="198">
        <v>3144</v>
      </c>
      <c r="AB27" s="198">
        <v>2309</v>
      </c>
      <c r="AC27" s="198">
        <v>4731</v>
      </c>
      <c r="AD27" s="198">
        <v>4434</v>
      </c>
    </row>
    <row r="28" spans="2:30">
      <c r="B28" s="64" t="s">
        <v>315</v>
      </c>
      <c r="C28" s="202" t="s">
        <v>440</v>
      </c>
      <c r="D28" s="170">
        <v>0</v>
      </c>
      <c r="E28" s="170">
        <v>0</v>
      </c>
      <c r="F28" s="170">
        <v>0</v>
      </c>
      <c r="G28" s="170">
        <v>0</v>
      </c>
      <c r="H28" s="170">
        <v>0</v>
      </c>
      <c r="I28" s="170">
        <v>0</v>
      </c>
      <c r="J28" s="170">
        <v>0</v>
      </c>
      <c r="K28" s="170">
        <v>0</v>
      </c>
      <c r="L28" s="199">
        <v>3</v>
      </c>
      <c r="M28" s="199">
        <v>1053</v>
      </c>
      <c r="N28" s="199">
        <v>1368</v>
      </c>
      <c r="O28" s="199">
        <v>1568</v>
      </c>
      <c r="P28" s="199">
        <v>1421</v>
      </c>
      <c r="Q28" s="199">
        <v>1582</v>
      </c>
      <c r="R28" s="200">
        <v>1663</v>
      </c>
      <c r="S28" s="200">
        <v>2150</v>
      </c>
      <c r="T28" s="200">
        <v>2530</v>
      </c>
      <c r="U28" s="200">
        <v>3083</v>
      </c>
      <c r="V28" s="200">
        <v>3656</v>
      </c>
      <c r="W28" s="200">
        <v>4299</v>
      </c>
      <c r="X28" s="200">
        <v>4169</v>
      </c>
      <c r="Y28" s="198">
        <v>4341</v>
      </c>
      <c r="Z28" s="198">
        <v>4177</v>
      </c>
      <c r="AA28" s="198">
        <v>2267</v>
      </c>
      <c r="AB28" s="198">
        <v>1623</v>
      </c>
      <c r="AC28" s="198">
        <v>3292</v>
      </c>
      <c r="AD28" s="198">
        <v>3759</v>
      </c>
    </row>
    <row r="29" spans="2:30" ht="27">
      <c r="B29" s="64" t="s">
        <v>316</v>
      </c>
      <c r="C29" s="202" t="s">
        <v>441</v>
      </c>
      <c r="D29" s="170">
        <v>0</v>
      </c>
      <c r="E29" s="170">
        <v>0</v>
      </c>
      <c r="F29" s="170">
        <v>0</v>
      </c>
      <c r="G29" s="170">
        <v>0</v>
      </c>
      <c r="H29" s="170">
        <v>0</v>
      </c>
      <c r="I29" s="170">
        <v>0</v>
      </c>
      <c r="J29" s="170">
        <v>0</v>
      </c>
      <c r="K29" s="170">
        <v>0</v>
      </c>
      <c r="L29" s="170">
        <v>0</v>
      </c>
      <c r="M29" s="170">
        <v>0</v>
      </c>
      <c r="N29" s="199">
        <v>6</v>
      </c>
      <c r="O29" s="199">
        <v>114</v>
      </c>
      <c r="P29" s="199">
        <v>561</v>
      </c>
      <c r="Q29" s="199">
        <v>782</v>
      </c>
      <c r="R29" s="200">
        <v>733</v>
      </c>
      <c r="S29" s="200">
        <v>837</v>
      </c>
      <c r="T29" s="200">
        <v>926</v>
      </c>
      <c r="U29" s="200">
        <v>1259</v>
      </c>
      <c r="V29" s="200">
        <v>1324</v>
      </c>
      <c r="W29" s="200">
        <v>2026</v>
      </c>
      <c r="X29" s="200">
        <v>2306</v>
      </c>
      <c r="Y29" s="198">
        <v>2941</v>
      </c>
      <c r="Z29" s="198">
        <v>3167</v>
      </c>
      <c r="AA29" s="198">
        <v>1775</v>
      </c>
      <c r="AB29" s="198">
        <v>1092</v>
      </c>
      <c r="AC29" s="198">
        <v>2631</v>
      </c>
      <c r="AD29" s="198">
        <v>2410</v>
      </c>
    </row>
    <row r="30" spans="2:30" ht="27">
      <c r="B30" s="64" t="s">
        <v>317</v>
      </c>
      <c r="C30" s="202" t="s">
        <v>331</v>
      </c>
      <c r="D30" s="199">
        <v>266483</v>
      </c>
      <c r="E30" s="199">
        <v>251565</v>
      </c>
      <c r="F30" s="199">
        <v>262542</v>
      </c>
      <c r="G30" s="199">
        <v>284053</v>
      </c>
      <c r="H30" s="199">
        <v>293357</v>
      </c>
      <c r="I30" s="199">
        <v>234322</v>
      </c>
      <c r="J30" s="199">
        <v>215695</v>
      </c>
      <c r="K30" s="199">
        <v>218898</v>
      </c>
      <c r="L30" s="199">
        <v>237890</v>
      </c>
      <c r="M30" s="199">
        <v>273870</v>
      </c>
      <c r="N30" s="199">
        <v>298393</v>
      </c>
      <c r="O30" s="199">
        <v>340711</v>
      </c>
      <c r="P30" s="199">
        <v>331208</v>
      </c>
      <c r="Q30" s="199">
        <v>385210</v>
      </c>
      <c r="R30" s="200">
        <v>447410</v>
      </c>
      <c r="S30" s="200">
        <v>486900</v>
      </c>
      <c r="T30" s="200">
        <v>534320</v>
      </c>
      <c r="U30" s="200">
        <v>595569</v>
      </c>
      <c r="V30" s="200">
        <v>644233</v>
      </c>
      <c r="W30" s="200">
        <v>471728</v>
      </c>
      <c r="X30" s="200">
        <v>393573</v>
      </c>
      <c r="Y30" s="198">
        <v>362929</v>
      </c>
      <c r="Z30" s="198">
        <v>364204</v>
      </c>
      <c r="AA30" s="198">
        <v>111387</v>
      </c>
      <c r="AB30" s="198">
        <v>357839</v>
      </c>
      <c r="AC30" s="198">
        <v>411131</v>
      </c>
      <c r="AD30" s="198">
        <v>445418</v>
      </c>
    </row>
    <row r="31" spans="2:30">
      <c r="B31" s="64" t="s">
        <v>318</v>
      </c>
      <c r="C31" s="202" t="s">
        <v>332</v>
      </c>
      <c r="D31" s="199">
        <v>22099</v>
      </c>
      <c r="E31" s="199">
        <v>21845</v>
      </c>
      <c r="F31" s="199">
        <v>22893</v>
      </c>
      <c r="G31" s="199">
        <v>24891</v>
      </c>
      <c r="H31" s="199">
        <v>26160</v>
      </c>
      <c r="I31" s="199">
        <v>22212</v>
      </c>
      <c r="J31" s="199">
        <v>19885</v>
      </c>
      <c r="K31" s="199">
        <v>18893</v>
      </c>
      <c r="L31" s="199">
        <v>18061</v>
      </c>
      <c r="M31" s="199">
        <v>20748</v>
      </c>
      <c r="N31" s="199">
        <v>22036</v>
      </c>
      <c r="O31" s="199">
        <v>23193</v>
      </c>
      <c r="P31" s="199">
        <v>21817</v>
      </c>
      <c r="Q31" s="199">
        <v>25220</v>
      </c>
      <c r="R31" s="200">
        <v>27703</v>
      </c>
      <c r="S31" s="200">
        <v>27561</v>
      </c>
      <c r="T31" s="200">
        <v>29139</v>
      </c>
      <c r="U31" s="200">
        <v>31732</v>
      </c>
      <c r="V31" s="200">
        <v>33632</v>
      </c>
      <c r="W31" s="200">
        <v>30486</v>
      </c>
      <c r="X31" s="200">
        <v>27435</v>
      </c>
      <c r="Y31" s="198">
        <v>26650</v>
      </c>
      <c r="Z31" s="198">
        <v>24635</v>
      </c>
      <c r="AA31" s="198">
        <v>9818</v>
      </c>
      <c r="AB31" s="198">
        <v>19820</v>
      </c>
      <c r="AC31" s="198">
        <v>25887</v>
      </c>
      <c r="AD31" s="198">
        <v>26844</v>
      </c>
    </row>
    <row r="32" spans="2:30" ht="27">
      <c r="B32" s="64" t="s">
        <v>319</v>
      </c>
      <c r="C32" s="202" t="s">
        <v>442</v>
      </c>
      <c r="D32" s="170">
        <v>0</v>
      </c>
      <c r="E32" s="170">
        <v>0</v>
      </c>
      <c r="F32" s="170">
        <v>0</v>
      </c>
      <c r="G32" s="170">
        <v>0</v>
      </c>
      <c r="H32" s="170">
        <v>0</v>
      </c>
      <c r="I32" s="170">
        <v>0</v>
      </c>
      <c r="J32" s="170">
        <v>0</v>
      </c>
      <c r="K32" s="199">
        <v>16</v>
      </c>
      <c r="L32" s="199">
        <v>42</v>
      </c>
      <c r="M32" s="199">
        <v>19</v>
      </c>
      <c r="N32" s="199">
        <v>119</v>
      </c>
      <c r="O32" s="199">
        <v>519</v>
      </c>
      <c r="P32" s="199">
        <v>773</v>
      </c>
      <c r="Q32" s="199">
        <v>887</v>
      </c>
      <c r="R32" s="200">
        <v>959</v>
      </c>
      <c r="S32" s="200">
        <v>792</v>
      </c>
      <c r="T32" s="200">
        <v>678</v>
      </c>
      <c r="U32" s="200">
        <v>403</v>
      </c>
      <c r="V32" s="200">
        <v>63</v>
      </c>
      <c r="W32" s="170">
        <v>0</v>
      </c>
      <c r="X32" s="170">
        <v>0</v>
      </c>
      <c r="Y32" s="170">
        <v>0</v>
      </c>
      <c r="Z32" s="170">
        <v>0</v>
      </c>
      <c r="AA32" s="170">
        <v>0</v>
      </c>
      <c r="AB32" s="170">
        <v>0</v>
      </c>
      <c r="AC32" s="170">
        <v>0</v>
      </c>
      <c r="AD32" s="170">
        <v>0</v>
      </c>
    </row>
    <row r="33" spans="2:30" ht="40.5">
      <c r="B33" s="64" t="s">
        <v>320</v>
      </c>
      <c r="C33" s="202" t="s">
        <v>333</v>
      </c>
      <c r="D33" s="199">
        <v>4800</v>
      </c>
      <c r="E33" s="199">
        <v>4957</v>
      </c>
      <c r="F33" s="199">
        <v>5090</v>
      </c>
      <c r="G33" s="199">
        <v>5166</v>
      </c>
      <c r="H33" s="199">
        <v>5274</v>
      </c>
      <c r="I33" s="199">
        <v>4905</v>
      </c>
      <c r="J33" s="199">
        <v>4555</v>
      </c>
      <c r="K33" s="199">
        <v>5018</v>
      </c>
      <c r="L33" s="199">
        <v>4995</v>
      </c>
      <c r="M33" s="199">
        <v>4894</v>
      </c>
      <c r="N33" s="199">
        <v>5270</v>
      </c>
      <c r="O33" s="199">
        <v>5105</v>
      </c>
      <c r="P33" s="199">
        <v>5467</v>
      </c>
      <c r="Q33" s="199">
        <v>5053</v>
      </c>
      <c r="R33" s="200">
        <v>4903</v>
      </c>
      <c r="S33" s="200">
        <v>5355</v>
      </c>
      <c r="T33" s="200">
        <v>5081</v>
      </c>
      <c r="U33" s="200">
        <v>5369</v>
      </c>
      <c r="V33" s="200">
        <v>5407</v>
      </c>
      <c r="W33" s="200">
        <v>5168</v>
      </c>
      <c r="X33" s="200">
        <v>5131</v>
      </c>
      <c r="Y33" s="198">
        <v>5328</v>
      </c>
      <c r="Z33" s="198">
        <v>5327</v>
      </c>
      <c r="AA33" s="198">
        <v>3754</v>
      </c>
      <c r="AB33" s="198">
        <v>5028</v>
      </c>
      <c r="AC33" s="198">
        <v>4382</v>
      </c>
      <c r="AD33" s="198">
        <v>4935</v>
      </c>
    </row>
    <row r="34" spans="2:30" ht="40.5">
      <c r="B34" s="64" t="s">
        <v>321</v>
      </c>
      <c r="C34" s="202" t="s">
        <v>334</v>
      </c>
      <c r="D34" s="199">
        <v>8564</v>
      </c>
      <c r="E34" s="199">
        <v>8847</v>
      </c>
      <c r="F34" s="199">
        <v>8466</v>
      </c>
      <c r="G34" s="199">
        <v>11225</v>
      </c>
      <c r="H34" s="199">
        <v>8825</v>
      </c>
      <c r="I34" s="199">
        <v>9144</v>
      </c>
      <c r="J34" s="199">
        <v>7194</v>
      </c>
      <c r="K34" s="199">
        <v>10899</v>
      </c>
      <c r="L34" s="199">
        <v>13703</v>
      </c>
      <c r="M34" s="199">
        <v>11946</v>
      </c>
      <c r="N34" s="199">
        <v>12319</v>
      </c>
      <c r="O34" s="199">
        <v>14715</v>
      </c>
      <c r="P34" s="199">
        <v>12509</v>
      </c>
      <c r="Q34" s="199">
        <v>13341</v>
      </c>
      <c r="R34" s="200">
        <v>14239</v>
      </c>
      <c r="S34" s="200">
        <v>12622</v>
      </c>
      <c r="T34" s="200">
        <v>12954</v>
      </c>
      <c r="U34" s="200">
        <v>14491</v>
      </c>
      <c r="V34" s="200">
        <v>16313</v>
      </c>
      <c r="W34" s="200">
        <v>15906</v>
      </c>
      <c r="X34" s="200">
        <v>15380</v>
      </c>
      <c r="Y34" s="198">
        <v>16340</v>
      </c>
      <c r="Z34" s="198">
        <v>16718</v>
      </c>
      <c r="AA34" s="198">
        <v>5026</v>
      </c>
      <c r="AB34" s="198">
        <v>3772</v>
      </c>
      <c r="AC34" s="198">
        <v>13092</v>
      </c>
      <c r="AD34" s="198">
        <v>16657</v>
      </c>
    </row>
    <row r="35" spans="2:30" ht="40.5">
      <c r="B35" s="64" t="s">
        <v>322</v>
      </c>
      <c r="C35" s="202" t="s">
        <v>335</v>
      </c>
      <c r="D35" s="199">
        <v>202</v>
      </c>
      <c r="E35" s="199">
        <v>150</v>
      </c>
      <c r="F35" s="199">
        <v>165</v>
      </c>
      <c r="G35" s="199">
        <v>258</v>
      </c>
      <c r="H35" s="199">
        <v>134</v>
      </c>
      <c r="I35" s="199">
        <v>99</v>
      </c>
      <c r="J35" s="199">
        <v>146</v>
      </c>
      <c r="K35" s="199">
        <v>266</v>
      </c>
      <c r="L35" s="199">
        <v>309</v>
      </c>
      <c r="M35" s="199">
        <v>284</v>
      </c>
      <c r="N35" s="199">
        <v>278</v>
      </c>
      <c r="O35" s="199">
        <v>341</v>
      </c>
      <c r="P35" s="199">
        <v>329</v>
      </c>
      <c r="Q35" s="199">
        <v>330</v>
      </c>
      <c r="R35" s="200">
        <v>262</v>
      </c>
      <c r="S35" s="200">
        <v>286</v>
      </c>
      <c r="T35" s="200">
        <v>251</v>
      </c>
      <c r="U35" s="200">
        <v>247</v>
      </c>
      <c r="V35" s="200">
        <v>393</v>
      </c>
      <c r="W35" s="200">
        <v>386</v>
      </c>
      <c r="X35" s="200">
        <v>292</v>
      </c>
      <c r="Y35" s="197">
        <v>343</v>
      </c>
      <c r="Z35" s="197">
        <v>425</v>
      </c>
      <c r="AA35" s="197">
        <v>162</v>
      </c>
      <c r="AB35" s="197">
        <v>171</v>
      </c>
      <c r="AC35" s="197">
        <v>357</v>
      </c>
      <c r="AD35" s="197">
        <v>375</v>
      </c>
    </row>
    <row r="36" spans="2:30" ht="27">
      <c r="B36" s="64" t="s">
        <v>323</v>
      </c>
      <c r="C36" s="202" t="s">
        <v>336</v>
      </c>
      <c r="D36" s="199">
        <v>14109</v>
      </c>
      <c r="E36" s="199">
        <v>15245</v>
      </c>
      <c r="F36" s="199">
        <v>17142</v>
      </c>
      <c r="G36" s="199">
        <v>16960</v>
      </c>
      <c r="H36" s="199">
        <v>16999</v>
      </c>
      <c r="I36" s="199">
        <v>17374</v>
      </c>
      <c r="J36" s="199">
        <v>18091</v>
      </c>
      <c r="K36" s="199">
        <v>20017</v>
      </c>
      <c r="L36" s="199">
        <v>20930</v>
      </c>
      <c r="M36" s="199">
        <v>20887</v>
      </c>
      <c r="N36" s="199">
        <v>21768</v>
      </c>
      <c r="O36" s="199">
        <v>23830</v>
      </c>
      <c r="P36" s="199">
        <v>24660</v>
      </c>
      <c r="Q36" s="199">
        <v>25547</v>
      </c>
      <c r="R36" s="200">
        <v>26184</v>
      </c>
      <c r="S36" s="200">
        <v>26520</v>
      </c>
      <c r="T36" s="200">
        <v>25230</v>
      </c>
      <c r="U36" s="200">
        <v>22158</v>
      </c>
      <c r="V36" s="200">
        <v>21792</v>
      </c>
      <c r="W36" s="200">
        <v>22756</v>
      </c>
      <c r="X36" s="200">
        <v>23930</v>
      </c>
      <c r="Y36" s="198">
        <v>23617</v>
      </c>
      <c r="Z36" s="198">
        <v>24615</v>
      </c>
      <c r="AA36" s="198">
        <v>13749</v>
      </c>
      <c r="AB36" s="198">
        <v>15016</v>
      </c>
      <c r="AC36" s="198">
        <v>19944</v>
      </c>
      <c r="AD36" s="198">
        <v>25809</v>
      </c>
    </row>
    <row r="37" spans="2:30" ht="27">
      <c r="B37" s="64" t="s">
        <v>324</v>
      </c>
      <c r="C37" s="202" t="s">
        <v>443</v>
      </c>
      <c r="D37" s="199">
        <v>1546</v>
      </c>
      <c r="E37" s="199">
        <v>1614</v>
      </c>
      <c r="F37" s="199">
        <v>1737</v>
      </c>
      <c r="G37" s="199">
        <v>1737</v>
      </c>
      <c r="H37" s="199">
        <v>1645</v>
      </c>
      <c r="I37" s="199">
        <v>1482</v>
      </c>
      <c r="J37" s="199">
        <v>1117</v>
      </c>
      <c r="K37" s="199">
        <v>945</v>
      </c>
      <c r="L37" s="199">
        <v>998</v>
      </c>
      <c r="M37" s="199">
        <v>940</v>
      </c>
      <c r="N37" s="199">
        <v>1058</v>
      </c>
      <c r="O37" s="199">
        <v>973</v>
      </c>
      <c r="P37" s="199">
        <v>911</v>
      </c>
      <c r="Q37" s="199">
        <v>747</v>
      </c>
      <c r="R37" s="200">
        <v>835</v>
      </c>
      <c r="S37" s="200">
        <v>730</v>
      </c>
      <c r="T37" s="200">
        <v>736</v>
      </c>
      <c r="U37" s="200">
        <v>643</v>
      </c>
      <c r="V37" s="200">
        <v>711</v>
      </c>
      <c r="W37" s="200">
        <v>598</v>
      </c>
      <c r="X37" s="200">
        <v>583</v>
      </c>
      <c r="Y37" s="197">
        <v>541</v>
      </c>
      <c r="Z37" s="197">
        <v>404</v>
      </c>
      <c r="AA37" s="197">
        <v>149</v>
      </c>
      <c r="AB37" s="197">
        <v>83</v>
      </c>
      <c r="AC37" s="197">
        <v>281</v>
      </c>
      <c r="AD37" s="197">
        <v>200</v>
      </c>
    </row>
    <row r="38" spans="2:30" ht="27">
      <c r="B38" s="64" t="s">
        <v>451</v>
      </c>
      <c r="C38" s="202" t="s">
        <v>452</v>
      </c>
      <c r="D38" s="199">
        <v>61</v>
      </c>
      <c r="E38" s="199">
        <v>18</v>
      </c>
      <c r="F38" s="199">
        <v>5</v>
      </c>
      <c r="G38" s="199">
        <v>2</v>
      </c>
      <c r="H38" s="170">
        <v>0</v>
      </c>
      <c r="I38" s="170">
        <v>0</v>
      </c>
      <c r="J38" s="170">
        <v>0</v>
      </c>
      <c r="K38" s="170">
        <v>0</v>
      </c>
      <c r="L38" s="170">
        <v>0</v>
      </c>
      <c r="M38" s="170">
        <v>0</v>
      </c>
      <c r="N38" s="170">
        <v>0</v>
      </c>
      <c r="O38" s="170">
        <v>0</v>
      </c>
      <c r="P38" s="170">
        <v>0</v>
      </c>
      <c r="Q38" s="170">
        <v>0</v>
      </c>
      <c r="R38" s="170">
        <v>0</v>
      </c>
      <c r="S38" s="170">
        <v>0</v>
      </c>
      <c r="T38" s="170">
        <v>0</v>
      </c>
      <c r="U38" s="170">
        <v>0</v>
      </c>
      <c r="V38" s="170">
        <v>0</v>
      </c>
      <c r="W38" s="170">
        <v>0</v>
      </c>
      <c r="X38" s="170">
        <v>0</v>
      </c>
      <c r="Y38" s="170">
        <v>0</v>
      </c>
      <c r="Z38" s="170">
        <v>0</v>
      </c>
      <c r="AA38" s="170">
        <v>0</v>
      </c>
      <c r="AB38" s="170">
        <v>0</v>
      </c>
      <c r="AC38" s="170">
        <v>0</v>
      </c>
      <c r="AD38" s="170">
        <v>0</v>
      </c>
    </row>
    <row r="39" spans="2:30" ht="27">
      <c r="B39" s="64" t="s">
        <v>325</v>
      </c>
      <c r="C39" s="202" t="s">
        <v>337</v>
      </c>
      <c r="D39" s="199">
        <v>80547</v>
      </c>
      <c r="E39" s="199">
        <v>91360</v>
      </c>
      <c r="F39" s="199">
        <v>116513</v>
      </c>
      <c r="G39" s="199">
        <v>133290</v>
      </c>
      <c r="H39" s="199">
        <v>161643</v>
      </c>
      <c r="I39" s="199">
        <v>118352</v>
      </c>
      <c r="J39" s="199">
        <v>107196</v>
      </c>
      <c r="K39" s="199">
        <v>138965</v>
      </c>
      <c r="L39" s="199">
        <v>124099</v>
      </c>
      <c r="M39" s="199">
        <v>135421</v>
      </c>
      <c r="N39" s="199">
        <v>154053</v>
      </c>
      <c r="O39" s="199">
        <v>129464</v>
      </c>
      <c r="P39" s="199">
        <v>110367</v>
      </c>
      <c r="Q39" s="199">
        <v>117409</v>
      </c>
      <c r="R39" s="200">
        <v>129134</v>
      </c>
      <c r="S39" s="200">
        <v>135530</v>
      </c>
      <c r="T39" s="200">
        <v>153223</v>
      </c>
      <c r="U39" s="200">
        <v>161369</v>
      </c>
      <c r="V39" s="200">
        <v>172748</v>
      </c>
      <c r="W39" s="200">
        <v>180057</v>
      </c>
      <c r="X39" s="200">
        <v>179049</v>
      </c>
      <c r="Y39" s="198">
        <v>179660</v>
      </c>
      <c r="Z39" s="198">
        <v>188123</v>
      </c>
      <c r="AA39" s="198">
        <v>124983</v>
      </c>
      <c r="AB39" s="198">
        <v>61569</v>
      </c>
      <c r="AC39" s="198">
        <v>206002</v>
      </c>
      <c r="AD39" s="198">
        <v>265777</v>
      </c>
    </row>
    <row r="40" spans="2:30">
      <c r="B40" s="64" t="s">
        <v>338</v>
      </c>
      <c r="C40" s="202" t="s">
        <v>444</v>
      </c>
      <c r="D40" s="170">
        <v>0</v>
      </c>
      <c r="E40" s="170">
        <v>0</v>
      </c>
      <c r="F40" s="170">
        <v>0</v>
      </c>
      <c r="G40" s="170">
        <v>0</v>
      </c>
      <c r="H40" s="170">
        <v>0</v>
      </c>
      <c r="I40" s="170">
        <v>0</v>
      </c>
      <c r="J40" s="170">
        <v>0</v>
      </c>
      <c r="K40" s="199">
        <v>72</v>
      </c>
      <c r="L40" s="199">
        <v>275</v>
      </c>
      <c r="M40" s="199">
        <v>440</v>
      </c>
      <c r="N40" s="199">
        <v>639</v>
      </c>
      <c r="O40" s="199">
        <v>719</v>
      </c>
      <c r="P40" s="199">
        <v>621</v>
      </c>
      <c r="Q40" s="199">
        <v>419</v>
      </c>
      <c r="R40" s="200">
        <v>418</v>
      </c>
      <c r="S40" s="200">
        <v>461</v>
      </c>
      <c r="T40" s="200">
        <v>571</v>
      </c>
      <c r="U40" s="200">
        <v>870</v>
      </c>
      <c r="V40" s="200">
        <v>1051</v>
      </c>
      <c r="W40" s="200">
        <v>1294</v>
      </c>
      <c r="X40" s="200">
        <v>1391</v>
      </c>
      <c r="Y40" s="198">
        <v>1498</v>
      </c>
      <c r="Z40" s="198">
        <v>1724</v>
      </c>
      <c r="AA40" s="198">
        <v>1083</v>
      </c>
      <c r="AB40" s="198">
        <v>1586</v>
      </c>
      <c r="AC40" s="198">
        <v>2376</v>
      </c>
      <c r="AD40" s="198">
        <v>3039</v>
      </c>
    </row>
    <row r="41" spans="2:30">
      <c r="B41" s="64" t="s">
        <v>339</v>
      </c>
      <c r="C41" s="202" t="s">
        <v>445</v>
      </c>
      <c r="D41" s="170">
        <v>0</v>
      </c>
      <c r="E41" s="170">
        <v>0</v>
      </c>
      <c r="F41" s="170">
        <v>0</v>
      </c>
      <c r="G41" s="170">
        <v>0</v>
      </c>
      <c r="H41" s="199">
        <v>34</v>
      </c>
      <c r="I41" s="199">
        <v>212</v>
      </c>
      <c r="J41" s="199">
        <v>191</v>
      </c>
      <c r="K41" s="199">
        <v>110</v>
      </c>
      <c r="L41" s="199">
        <v>63</v>
      </c>
      <c r="M41" s="199">
        <v>8</v>
      </c>
      <c r="N41" s="199">
        <v>26</v>
      </c>
      <c r="O41" s="199">
        <v>174</v>
      </c>
      <c r="P41" s="199">
        <v>128</v>
      </c>
      <c r="Q41" s="199">
        <v>86</v>
      </c>
      <c r="R41" s="200">
        <v>7</v>
      </c>
      <c r="S41" s="200">
        <v>3</v>
      </c>
      <c r="T41" s="170">
        <v>0</v>
      </c>
      <c r="U41" s="170">
        <v>0</v>
      </c>
      <c r="V41" s="170">
        <v>0</v>
      </c>
      <c r="W41" s="170">
        <v>0</v>
      </c>
      <c r="X41" s="170">
        <v>0</v>
      </c>
      <c r="Y41" s="170">
        <v>0</v>
      </c>
      <c r="Z41" s="170">
        <v>0</v>
      </c>
      <c r="AA41" s="170">
        <v>0</v>
      </c>
      <c r="AB41" s="170">
        <v>0</v>
      </c>
      <c r="AC41" s="170">
        <v>0</v>
      </c>
      <c r="AD41" s="170"/>
    </row>
    <row r="42" spans="2:30">
      <c r="B42" s="64" t="s">
        <v>340</v>
      </c>
      <c r="C42" s="202" t="s">
        <v>446</v>
      </c>
      <c r="D42" s="199">
        <v>16011</v>
      </c>
      <c r="E42" s="199">
        <v>22676</v>
      </c>
      <c r="F42" s="199">
        <v>28568</v>
      </c>
      <c r="G42" s="199">
        <v>30201</v>
      </c>
      <c r="H42" s="199">
        <v>31523</v>
      </c>
      <c r="I42" s="199">
        <v>31538</v>
      </c>
      <c r="J42" s="199">
        <v>29882</v>
      </c>
      <c r="K42" s="199">
        <v>31774</v>
      </c>
      <c r="L42" s="199">
        <v>31892</v>
      </c>
      <c r="M42" s="199">
        <v>37149</v>
      </c>
      <c r="N42" s="199">
        <v>50791</v>
      </c>
      <c r="O42" s="199">
        <v>64404</v>
      </c>
      <c r="P42" s="199">
        <v>60112</v>
      </c>
      <c r="Q42" s="199">
        <v>55921</v>
      </c>
      <c r="R42" s="200">
        <v>55384</v>
      </c>
      <c r="S42" s="200">
        <v>65345</v>
      </c>
      <c r="T42" s="200">
        <v>74192</v>
      </c>
      <c r="U42" s="200">
        <v>89274</v>
      </c>
      <c r="V42" s="200">
        <v>108144</v>
      </c>
      <c r="W42" s="200">
        <v>134368</v>
      </c>
      <c r="X42" s="200">
        <v>161583</v>
      </c>
      <c r="Y42" s="198">
        <v>196409</v>
      </c>
      <c r="Z42" s="198">
        <v>204801</v>
      </c>
      <c r="AA42" s="198">
        <v>213394</v>
      </c>
      <c r="AB42" s="170">
        <v>257898</v>
      </c>
      <c r="AC42" s="170">
        <v>298336</v>
      </c>
      <c r="AD42" s="170">
        <v>310676</v>
      </c>
    </row>
    <row r="43" spans="2:30">
      <c r="B43" s="64" t="s">
        <v>341</v>
      </c>
      <c r="C43" s="202" t="s">
        <v>447</v>
      </c>
      <c r="D43" s="199">
        <v>15706</v>
      </c>
      <c r="E43" s="199">
        <v>20192</v>
      </c>
      <c r="F43" s="199">
        <v>30642</v>
      </c>
      <c r="G43" s="199">
        <v>45037</v>
      </c>
      <c r="H43" s="199">
        <v>58215</v>
      </c>
      <c r="I43" s="199">
        <v>62591</v>
      </c>
      <c r="J43" s="199">
        <v>78955</v>
      </c>
      <c r="K43" s="199">
        <v>76169</v>
      </c>
      <c r="L43" s="199">
        <v>87492</v>
      </c>
      <c r="M43" s="199">
        <v>71687</v>
      </c>
      <c r="N43" s="199">
        <v>60227</v>
      </c>
      <c r="O43" s="199">
        <v>94304</v>
      </c>
      <c r="P43" s="199">
        <v>44847</v>
      </c>
      <c r="Q43" s="199">
        <v>47403</v>
      </c>
      <c r="R43" s="200">
        <v>50826</v>
      </c>
      <c r="S43" s="200">
        <v>50009</v>
      </c>
      <c r="T43" s="200">
        <v>57600</v>
      </c>
      <c r="U43" s="200">
        <v>68102</v>
      </c>
      <c r="V43" s="200">
        <v>69684</v>
      </c>
      <c r="W43" s="200">
        <v>84627</v>
      </c>
      <c r="X43" s="200">
        <v>83600</v>
      </c>
      <c r="Y43" s="198">
        <v>83774</v>
      </c>
      <c r="Z43" s="198">
        <v>97623</v>
      </c>
      <c r="AA43" s="198">
        <v>61865</v>
      </c>
      <c r="AB43" s="198">
        <v>95053</v>
      </c>
      <c r="AC43" s="198">
        <v>124644</v>
      </c>
      <c r="AD43" s="198">
        <v>131704</v>
      </c>
    </row>
    <row r="44" spans="2:30">
      <c r="B44" s="64" t="s">
        <v>454</v>
      </c>
      <c r="C44" s="202" t="s">
        <v>455</v>
      </c>
      <c r="D44" s="170">
        <v>0</v>
      </c>
      <c r="E44" s="170">
        <v>0</v>
      </c>
      <c r="F44" s="170">
        <v>0</v>
      </c>
      <c r="G44" s="170">
        <v>0</v>
      </c>
      <c r="H44" s="170">
        <v>0</v>
      </c>
      <c r="I44" s="170">
        <v>0</v>
      </c>
      <c r="J44" s="170">
        <v>0</v>
      </c>
      <c r="K44" s="170">
        <v>0</v>
      </c>
      <c r="L44" s="199">
        <v>1643</v>
      </c>
      <c r="M44" s="199">
        <v>50854</v>
      </c>
      <c r="N44" s="199">
        <v>69320</v>
      </c>
      <c r="O44" s="170">
        <v>0</v>
      </c>
      <c r="P44" s="170">
        <v>0</v>
      </c>
      <c r="Q44" s="170">
        <v>0</v>
      </c>
      <c r="R44" s="170">
        <v>0</v>
      </c>
      <c r="S44" s="170">
        <v>0</v>
      </c>
      <c r="T44" s="170">
        <v>0</v>
      </c>
      <c r="U44" s="170">
        <v>0</v>
      </c>
      <c r="V44" s="170">
        <v>0</v>
      </c>
      <c r="W44" s="170">
        <v>0</v>
      </c>
      <c r="X44" s="170">
        <v>0</v>
      </c>
      <c r="Y44" s="170">
        <v>0</v>
      </c>
      <c r="Z44" s="170">
        <v>0</v>
      </c>
      <c r="AA44" s="170">
        <v>0</v>
      </c>
      <c r="AB44" s="170">
        <v>0</v>
      </c>
      <c r="AC44" s="170">
        <v>0</v>
      </c>
      <c r="AD44" s="170">
        <v>0</v>
      </c>
    </row>
    <row r="45" spans="2:30">
      <c r="B45" s="64" t="s">
        <v>342</v>
      </c>
      <c r="C45" s="202" t="s">
        <v>388</v>
      </c>
      <c r="D45" s="199">
        <v>1747</v>
      </c>
      <c r="E45" s="199">
        <v>1830</v>
      </c>
      <c r="F45" s="199">
        <v>1892</v>
      </c>
      <c r="G45" s="199">
        <v>1514</v>
      </c>
      <c r="H45" s="199">
        <v>1613</v>
      </c>
      <c r="I45" s="199">
        <v>1387</v>
      </c>
      <c r="J45" s="199">
        <v>1417</v>
      </c>
      <c r="K45" s="199">
        <v>1410</v>
      </c>
      <c r="L45" s="199">
        <v>1763</v>
      </c>
      <c r="M45" s="199">
        <v>2369</v>
      </c>
      <c r="N45" s="199">
        <v>3096</v>
      </c>
      <c r="O45" s="199">
        <v>3427</v>
      </c>
      <c r="P45" s="199">
        <v>2084</v>
      </c>
      <c r="Q45" s="199">
        <v>1778</v>
      </c>
      <c r="R45" s="200">
        <v>2108</v>
      </c>
      <c r="S45" s="200">
        <v>2927</v>
      </c>
      <c r="T45" s="200">
        <v>2712</v>
      </c>
      <c r="U45" s="200">
        <v>2239</v>
      </c>
      <c r="V45" s="200">
        <v>1669</v>
      </c>
      <c r="W45" s="200">
        <v>1435</v>
      </c>
      <c r="X45" s="200">
        <v>1232</v>
      </c>
      <c r="Y45" s="198">
        <v>1036</v>
      </c>
      <c r="Z45" s="198">
        <v>1035</v>
      </c>
      <c r="AA45" s="198">
        <v>475</v>
      </c>
      <c r="AB45" s="198">
        <v>382</v>
      </c>
      <c r="AC45" s="198">
        <v>695</v>
      </c>
      <c r="AD45" s="198">
        <v>882</v>
      </c>
    </row>
    <row r="46" spans="2:30">
      <c r="B46" s="64" t="s">
        <v>343</v>
      </c>
      <c r="C46" s="202" t="s">
        <v>389</v>
      </c>
      <c r="D46" s="199">
        <v>47206</v>
      </c>
      <c r="E46" s="199">
        <v>54595</v>
      </c>
      <c r="F46" s="199">
        <v>69194</v>
      </c>
      <c r="G46" s="199">
        <v>79518</v>
      </c>
      <c r="H46" s="199">
        <v>95967</v>
      </c>
      <c r="I46" s="199">
        <v>79725</v>
      </c>
      <c r="J46" s="199">
        <v>69289</v>
      </c>
      <c r="K46" s="199">
        <v>83128</v>
      </c>
      <c r="L46" s="199">
        <v>70266</v>
      </c>
      <c r="M46" s="199">
        <v>74326</v>
      </c>
      <c r="N46" s="199">
        <v>86219</v>
      </c>
      <c r="O46" s="199">
        <v>71019</v>
      </c>
      <c r="P46" s="199">
        <v>60009</v>
      </c>
      <c r="Q46" s="199">
        <v>66176</v>
      </c>
      <c r="R46" s="200">
        <v>74205</v>
      </c>
      <c r="S46" s="200">
        <v>80015</v>
      </c>
      <c r="T46" s="200">
        <v>96753</v>
      </c>
      <c r="U46" s="200">
        <v>109147</v>
      </c>
      <c r="V46" s="200">
        <v>124484</v>
      </c>
      <c r="W46" s="200">
        <v>131051</v>
      </c>
      <c r="X46" s="200">
        <v>136393</v>
      </c>
      <c r="Y46" s="198">
        <v>130814</v>
      </c>
      <c r="Z46" s="198">
        <v>125999</v>
      </c>
      <c r="AA46" s="198">
        <v>66323</v>
      </c>
      <c r="AB46" s="198">
        <v>55444</v>
      </c>
      <c r="AC46" s="198">
        <v>137246</v>
      </c>
      <c r="AD46" s="198">
        <v>186748</v>
      </c>
    </row>
    <row r="47" spans="2:30" ht="27">
      <c r="B47" s="64" t="s">
        <v>5</v>
      </c>
      <c r="C47" s="202" t="s">
        <v>390</v>
      </c>
      <c r="D47" s="199">
        <v>12056</v>
      </c>
      <c r="E47" s="199">
        <v>11627</v>
      </c>
      <c r="F47" s="199">
        <v>12694</v>
      </c>
      <c r="G47" s="199">
        <v>13928</v>
      </c>
      <c r="H47" s="199">
        <v>13799</v>
      </c>
      <c r="I47" s="199">
        <v>18187</v>
      </c>
      <c r="J47" s="199">
        <v>12329</v>
      </c>
      <c r="K47" s="199">
        <v>16390</v>
      </c>
      <c r="L47" s="199">
        <v>16975</v>
      </c>
      <c r="M47" s="199">
        <v>15514</v>
      </c>
      <c r="N47" s="199">
        <v>15885</v>
      </c>
      <c r="O47" s="199">
        <v>17069</v>
      </c>
      <c r="P47" s="199">
        <v>15219</v>
      </c>
      <c r="Q47" s="199">
        <v>13450</v>
      </c>
      <c r="R47" s="200">
        <v>14177</v>
      </c>
      <c r="S47" s="200">
        <v>14447</v>
      </c>
      <c r="T47" s="200">
        <v>14298</v>
      </c>
      <c r="U47" s="200">
        <v>13674</v>
      </c>
      <c r="V47" s="200">
        <v>14447</v>
      </c>
      <c r="W47" s="200">
        <v>14536</v>
      </c>
      <c r="X47" s="200">
        <v>14126</v>
      </c>
      <c r="Y47" s="198">
        <v>11874</v>
      </c>
      <c r="Z47" s="198">
        <v>11312</v>
      </c>
      <c r="AA47" s="198">
        <v>4888</v>
      </c>
      <c r="AB47" s="198">
        <v>4550</v>
      </c>
      <c r="AC47" s="198">
        <v>9917</v>
      </c>
      <c r="AD47" s="198">
        <v>10796</v>
      </c>
    </row>
    <row r="48" spans="2:30">
      <c r="B48" s="64" t="s">
        <v>344</v>
      </c>
      <c r="C48" s="202" t="s">
        <v>391</v>
      </c>
      <c r="D48" s="199">
        <v>179598</v>
      </c>
      <c r="E48" s="199">
        <v>192451</v>
      </c>
      <c r="F48" s="199">
        <v>211349</v>
      </c>
      <c r="G48" s="199">
        <v>236837</v>
      </c>
      <c r="H48" s="199">
        <v>261769</v>
      </c>
      <c r="I48" s="199">
        <v>253841</v>
      </c>
      <c r="J48" s="199">
        <v>253866</v>
      </c>
      <c r="K48" s="199">
        <v>254504</v>
      </c>
      <c r="L48" s="199">
        <v>275161</v>
      </c>
      <c r="M48" s="199">
        <v>309951</v>
      </c>
      <c r="N48" s="199">
        <v>343946</v>
      </c>
      <c r="O48" s="199">
        <v>359447</v>
      </c>
      <c r="P48" s="199">
        <v>313597</v>
      </c>
      <c r="Q48" s="199">
        <v>320805</v>
      </c>
      <c r="R48" s="200">
        <v>324294</v>
      </c>
      <c r="S48" s="200">
        <v>313431</v>
      </c>
      <c r="T48" s="200">
        <v>312522</v>
      </c>
      <c r="U48" s="200">
        <v>331068</v>
      </c>
      <c r="V48" s="200">
        <v>332540</v>
      </c>
      <c r="W48" s="200">
        <v>339712</v>
      </c>
      <c r="X48" s="200">
        <v>343811</v>
      </c>
      <c r="Y48" s="198">
        <v>342639</v>
      </c>
      <c r="Z48" s="198">
        <v>353279</v>
      </c>
      <c r="AA48" s="198">
        <v>108510</v>
      </c>
      <c r="AB48" s="198">
        <v>129662</v>
      </c>
      <c r="AC48" s="198">
        <v>284486</v>
      </c>
      <c r="AD48" s="198">
        <v>316693</v>
      </c>
    </row>
    <row r="49" spans="2:30">
      <c r="B49" s="64" t="s">
        <v>345</v>
      </c>
      <c r="C49" s="202" t="s">
        <v>392</v>
      </c>
      <c r="D49" s="199">
        <v>34089</v>
      </c>
      <c r="E49" s="199">
        <v>33177</v>
      </c>
      <c r="F49" s="199">
        <v>34394</v>
      </c>
      <c r="G49" s="199">
        <v>37122</v>
      </c>
      <c r="H49" s="199">
        <v>38189</v>
      </c>
      <c r="I49" s="199">
        <v>32539</v>
      </c>
      <c r="J49" s="199">
        <v>29796</v>
      </c>
      <c r="K49" s="199">
        <v>27875</v>
      </c>
      <c r="L49" s="199">
        <v>28661</v>
      </c>
      <c r="M49" s="199">
        <v>30104</v>
      </c>
      <c r="N49" s="199">
        <v>32236</v>
      </c>
      <c r="O49" s="199">
        <v>32642</v>
      </c>
      <c r="P49" s="199">
        <v>31944</v>
      </c>
      <c r="Q49" s="199">
        <v>32797</v>
      </c>
      <c r="R49" s="200">
        <v>35090</v>
      </c>
      <c r="S49" s="200">
        <v>36722</v>
      </c>
      <c r="T49" s="200">
        <v>39874</v>
      </c>
      <c r="U49" s="200">
        <v>42108</v>
      </c>
      <c r="V49" s="200">
        <v>42289</v>
      </c>
      <c r="W49" s="200">
        <v>40408</v>
      </c>
      <c r="X49" s="200">
        <v>39354</v>
      </c>
      <c r="Y49" s="198">
        <v>39580</v>
      </c>
      <c r="Z49" s="198">
        <v>38282</v>
      </c>
      <c r="AA49" s="198">
        <v>15232</v>
      </c>
      <c r="AB49" s="198">
        <v>18961</v>
      </c>
      <c r="AC49" s="198">
        <v>30579</v>
      </c>
      <c r="AD49" s="198">
        <v>32028</v>
      </c>
    </row>
    <row r="50" spans="2:30">
      <c r="B50" s="64" t="s">
        <v>346</v>
      </c>
      <c r="C50" s="202" t="s">
        <v>448</v>
      </c>
      <c r="D50" s="199">
        <v>12088</v>
      </c>
      <c r="E50" s="199">
        <v>12968</v>
      </c>
      <c r="F50" s="199">
        <v>17025</v>
      </c>
      <c r="G50" s="199">
        <v>21471</v>
      </c>
      <c r="H50" s="199">
        <v>24973</v>
      </c>
      <c r="I50" s="199">
        <v>28338</v>
      </c>
      <c r="J50" s="199">
        <v>25304</v>
      </c>
      <c r="K50" s="199">
        <v>29658</v>
      </c>
      <c r="L50" s="199">
        <v>33910</v>
      </c>
      <c r="M50" s="199">
        <v>30575</v>
      </c>
      <c r="N50" s="199">
        <v>33190</v>
      </c>
      <c r="O50" s="199">
        <v>30288</v>
      </c>
      <c r="P50" s="199">
        <v>27679</v>
      </c>
      <c r="Q50" s="199">
        <v>30999</v>
      </c>
      <c r="R50" s="200">
        <v>24585</v>
      </c>
      <c r="S50" s="200">
        <v>27684</v>
      </c>
      <c r="T50" s="200">
        <v>26321</v>
      </c>
      <c r="U50" s="200">
        <v>35925</v>
      </c>
      <c r="V50" s="200">
        <v>30947</v>
      </c>
      <c r="W50" s="200">
        <v>38403</v>
      </c>
      <c r="X50" s="200">
        <v>34797</v>
      </c>
      <c r="Y50" s="198">
        <v>24675</v>
      </c>
      <c r="Z50" s="198">
        <v>35881</v>
      </c>
      <c r="AA50" s="198">
        <v>16849</v>
      </c>
      <c r="AB50" s="198">
        <v>19218</v>
      </c>
      <c r="AC50" s="198">
        <v>21351</v>
      </c>
      <c r="AD50" s="198">
        <v>19825</v>
      </c>
    </row>
    <row r="51" spans="2:30">
      <c r="B51" s="64" t="s">
        <v>347</v>
      </c>
      <c r="C51" s="202" t="s">
        <v>393</v>
      </c>
      <c r="D51" s="199">
        <v>1367</v>
      </c>
      <c r="E51" s="199">
        <v>1499</v>
      </c>
      <c r="F51" s="199">
        <v>2431</v>
      </c>
      <c r="G51" s="199">
        <v>3275</v>
      </c>
      <c r="H51" s="199">
        <v>3735</v>
      </c>
      <c r="I51" s="199">
        <v>4298</v>
      </c>
      <c r="J51" s="199">
        <v>3752</v>
      </c>
      <c r="K51" s="199">
        <v>4694</v>
      </c>
      <c r="L51" s="199">
        <v>5308</v>
      </c>
      <c r="M51" s="199">
        <v>5013</v>
      </c>
      <c r="N51" s="199">
        <v>5455</v>
      </c>
      <c r="O51" s="199">
        <v>5013</v>
      </c>
      <c r="P51" s="199">
        <v>4188</v>
      </c>
      <c r="Q51" s="199">
        <v>4532</v>
      </c>
      <c r="R51" s="200">
        <v>3575</v>
      </c>
      <c r="S51" s="200">
        <v>4108</v>
      </c>
      <c r="T51" s="200">
        <v>3787</v>
      </c>
      <c r="U51" s="200">
        <v>5100</v>
      </c>
      <c r="V51" s="200">
        <v>4391</v>
      </c>
      <c r="W51" s="200">
        <v>5727</v>
      </c>
      <c r="X51" s="200">
        <v>5388</v>
      </c>
      <c r="Y51" s="198">
        <v>3981</v>
      </c>
      <c r="Z51" s="198">
        <v>5201</v>
      </c>
      <c r="AA51" s="198">
        <v>2460</v>
      </c>
      <c r="AB51" s="198">
        <v>2699</v>
      </c>
      <c r="AC51" s="198">
        <v>3441</v>
      </c>
      <c r="AD51" s="198">
        <v>3178</v>
      </c>
    </row>
    <row r="52" spans="2:30">
      <c r="B52" s="64" t="s">
        <v>348</v>
      </c>
      <c r="C52" s="202" t="s">
        <v>449</v>
      </c>
      <c r="D52" s="170">
        <v>0</v>
      </c>
      <c r="E52" s="170">
        <v>0</v>
      </c>
      <c r="F52" s="170">
        <v>0</v>
      </c>
      <c r="G52" s="170">
        <v>0</v>
      </c>
      <c r="H52" s="199">
        <v>3</v>
      </c>
      <c r="I52" s="199">
        <v>5078</v>
      </c>
      <c r="J52" s="199">
        <v>12403</v>
      </c>
      <c r="K52" s="199">
        <v>13623</v>
      </c>
      <c r="L52" s="199">
        <v>11312</v>
      </c>
      <c r="M52" s="199">
        <v>10341</v>
      </c>
      <c r="N52" s="199">
        <v>9816</v>
      </c>
      <c r="O52" s="199">
        <v>7854</v>
      </c>
      <c r="P52" s="199">
        <v>7210</v>
      </c>
      <c r="Q52" s="199">
        <v>3882</v>
      </c>
      <c r="R52" s="200">
        <v>668</v>
      </c>
      <c r="S52" s="200">
        <v>290</v>
      </c>
      <c r="T52" s="200">
        <v>144</v>
      </c>
      <c r="U52" s="200">
        <v>392</v>
      </c>
      <c r="V52" s="200">
        <v>182</v>
      </c>
      <c r="W52" s="200">
        <v>102</v>
      </c>
      <c r="X52" s="200">
        <v>15</v>
      </c>
      <c r="Y52" s="197">
        <v>6</v>
      </c>
      <c r="Z52" s="197">
        <v>5</v>
      </c>
      <c r="AA52" s="197">
        <v>2</v>
      </c>
      <c r="AB52" s="197">
        <v>2</v>
      </c>
      <c r="AC52" s="197">
        <v>5</v>
      </c>
      <c r="AD52" s="197">
        <v>6</v>
      </c>
    </row>
    <row r="53" spans="2:30">
      <c r="B53" s="64" t="s">
        <v>349</v>
      </c>
      <c r="C53" s="202" t="s">
        <v>394</v>
      </c>
      <c r="D53" s="170">
        <v>0</v>
      </c>
      <c r="E53" s="170">
        <v>0</v>
      </c>
      <c r="F53" s="170">
        <v>0</v>
      </c>
      <c r="G53" s="170">
        <v>0</v>
      </c>
      <c r="H53" s="199">
        <v>1</v>
      </c>
      <c r="I53" s="199">
        <v>1294</v>
      </c>
      <c r="J53" s="199">
        <v>3174</v>
      </c>
      <c r="K53" s="199">
        <v>3827</v>
      </c>
      <c r="L53" s="199">
        <v>3438</v>
      </c>
      <c r="M53" s="199">
        <v>2935</v>
      </c>
      <c r="N53" s="199">
        <v>2474</v>
      </c>
      <c r="O53" s="199">
        <v>1856</v>
      </c>
      <c r="P53" s="199">
        <v>1568</v>
      </c>
      <c r="Q53" s="199">
        <v>893</v>
      </c>
      <c r="R53" s="200">
        <v>188</v>
      </c>
      <c r="S53" s="200">
        <v>72</v>
      </c>
      <c r="T53" s="200">
        <v>38</v>
      </c>
      <c r="U53" s="200">
        <v>71</v>
      </c>
      <c r="V53" s="200">
        <v>39</v>
      </c>
      <c r="W53" s="200">
        <v>20</v>
      </c>
      <c r="X53" s="200">
        <v>8</v>
      </c>
      <c r="Y53" s="170">
        <v>0</v>
      </c>
      <c r="Z53" s="170">
        <v>0</v>
      </c>
      <c r="AA53" s="197">
        <v>4</v>
      </c>
      <c r="AB53" s="197">
        <v>0</v>
      </c>
      <c r="AC53" s="197">
        <v>1</v>
      </c>
      <c r="AD53" s="197">
        <v>0</v>
      </c>
    </row>
    <row r="54" spans="2:30" ht="40.5">
      <c r="B54" s="64" t="s">
        <v>350</v>
      </c>
      <c r="C54" s="202" t="s">
        <v>395</v>
      </c>
      <c r="D54" s="199">
        <v>36589</v>
      </c>
      <c r="E54" s="199">
        <v>38307</v>
      </c>
      <c r="F54" s="199">
        <v>41739</v>
      </c>
      <c r="G54" s="199">
        <v>54963</v>
      </c>
      <c r="H54" s="199">
        <v>59384</v>
      </c>
      <c r="I54" s="199">
        <v>57721</v>
      </c>
      <c r="J54" s="199">
        <v>57245</v>
      </c>
      <c r="K54" s="199">
        <v>62700</v>
      </c>
      <c r="L54" s="199">
        <v>65458</v>
      </c>
      <c r="M54" s="199">
        <v>72613</v>
      </c>
      <c r="N54" s="199">
        <v>84532</v>
      </c>
      <c r="O54" s="199">
        <v>84078</v>
      </c>
      <c r="P54" s="199">
        <v>64696</v>
      </c>
      <c r="Q54" s="199">
        <v>74719</v>
      </c>
      <c r="R54" s="200">
        <v>70728</v>
      </c>
      <c r="S54" s="200">
        <v>62430</v>
      </c>
      <c r="T54" s="200">
        <v>66700</v>
      </c>
      <c r="U54" s="200">
        <v>71513</v>
      </c>
      <c r="V54" s="200">
        <v>78537</v>
      </c>
      <c r="W54" s="200">
        <v>79306</v>
      </c>
      <c r="X54" s="200">
        <v>78178</v>
      </c>
      <c r="Y54" s="198">
        <v>74388</v>
      </c>
      <c r="Z54" s="198">
        <v>76988</v>
      </c>
      <c r="AA54" s="198">
        <v>35942</v>
      </c>
      <c r="AB54" s="198">
        <v>24863</v>
      </c>
      <c r="AC54" s="198">
        <v>72958</v>
      </c>
      <c r="AD54" s="198">
        <v>76671</v>
      </c>
    </row>
    <row r="55" spans="2:30">
      <c r="B55" s="64" t="s">
        <v>351</v>
      </c>
      <c r="C55" s="202" t="s">
        <v>396</v>
      </c>
      <c r="D55" s="199">
        <v>43476</v>
      </c>
      <c r="E55" s="199">
        <v>44176</v>
      </c>
      <c r="F55" s="199">
        <v>46289</v>
      </c>
      <c r="G55" s="199">
        <v>57069</v>
      </c>
      <c r="H55" s="199">
        <v>61154</v>
      </c>
      <c r="I55" s="199">
        <v>54903</v>
      </c>
      <c r="J55" s="199">
        <v>53571</v>
      </c>
      <c r="K55" s="199">
        <v>59164</v>
      </c>
      <c r="L55" s="199">
        <v>57523</v>
      </c>
      <c r="M55" s="199">
        <v>61984</v>
      </c>
      <c r="N55" s="199">
        <v>70340</v>
      </c>
      <c r="O55" s="199">
        <v>71683</v>
      </c>
      <c r="P55" s="199">
        <v>59579</v>
      </c>
      <c r="Q55" s="199">
        <v>69233</v>
      </c>
      <c r="R55" s="200">
        <v>76949</v>
      </c>
      <c r="S55" s="200">
        <v>71782</v>
      </c>
      <c r="T55" s="200">
        <v>74104</v>
      </c>
      <c r="U55" s="200">
        <v>78108</v>
      </c>
      <c r="V55" s="200">
        <v>86067</v>
      </c>
      <c r="W55" s="200">
        <v>85872</v>
      </c>
      <c r="X55" s="200">
        <v>85254</v>
      </c>
      <c r="Y55" s="198">
        <v>78711</v>
      </c>
      <c r="Z55" s="198">
        <v>80720</v>
      </c>
      <c r="AA55" s="198">
        <v>35710</v>
      </c>
      <c r="AB55" s="198">
        <v>30354</v>
      </c>
      <c r="AC55" s="198">
        <v>78448</v>
      </c>
      <c r="AD55" s="198">
        <v>83277</v>
      </c>
    </row>
    <row r="56" spans="2:30">
      <c r="B56" s="64" t="s">
        <v>352</v>
      </c>
      <c r="C56" s="202" t="s">
        <v>397</v>
      </c>
      <c r="D56" s="199">
        <v>7075</v>
      </c>
      <c r="E56" s="199">
        <v>6515</v>
      </c>
      <c r="F56" s="199">
        <v>6240</v>
      </c>
      <c r="G56" s="199">
        <v>6107</v>
      </c>
      <c r="H56" s="199">
        <v>5373</v>
      </c>
      <c r="I56" s="199">
        <v>4116</v>
      </c>
      <c r="J56" s="199">
        <v>4157</v>
      </c>
      <c r="K56" s="199">
        <v>4817</v>
      </c>
      <c r="L56" s="199">
        <v>5822</v>
      </c>
      <c r="M56" s="199">
        <v>7227</v>
      </c>
      <c r="N56" s="199">
        <v>9221</v>
      </c>
      <c r="O56" s="199">
        <v>10475</v>
      </c>
      <c r="P56" s="199">
        <v>9257</v>
      </c>
      <c r="Q56" s="199">
        <v>9192</v>
      </c>
      <c r="R56" s="200">
        <v>10049</v>
      </c>
      <c r="S56" s="200">
        <v>10331</v>
      </c>
      <c r="T56" s="200">
        <v>11320</v>
      </c>
      <c r="U56" s="200">
        <v>11706</v>
      </c>
      <c r="V56" s="200">
        <v>11058</v>
      </c>
      <c r="W56" s="200">
        <v>10305</v>
      </c>
      <c r="X56" s="200">
        <v>9587</v>
      </c>
      <c r="Y56" s="198">
        <v>9317</v>
      </c>
      <c r="Z56" s="198">
        <v>9227</v>
      </c>
      <c r="AA56" s="198">
        <v>3928</v>
      </c>
      <c r="AB56" s="198">
        <v>4554</v>
      </c>
      <c r="AC56" s="198">
        <v>5271</v>
      </c>
      <c r="AD56" s="198">
        <v>6052</v>
      </c>
    </row>
    <row r="57" spans="2:30">
      <c r="B57" s="64" t="s">
        <v>353</v>
      </c>
      <c r="C57" s="202" t="s">
        <v>398</v>
      </c>
      <c r="D57" s="199">
        <v>284</v>
      </c>
      <c r="E57" s="199">
        <v>457</v>
      </c>
      <c r="F57" s="199">
        <v>337</v>
      </c>
      <c r="G57" s="199">
        <v>358</v>
      </c>
      <c r="H57" s="199">
        <v>285</v>
      </c>
      <c r="I57" s="199">
        <v>161</v>
      </c>
      <c r="J57" s="199">
        <v>144</v>
      </c>
      <c r="K57" s="199">
        <v>95</v>
      </c>
      <c r="L57" s="199">
        <v>153</v>
      </c>
      <c r="M57" s="199">
        <v>178</v>
      </c>
      <c r="N57" s="199">
        <v>219</v>
      </c>
      <c r="O57" s="199">
        <v>278</v>
      </c>
      <c r="P57" s="199">
        <v>250</v>
      </c>
      <c r="Q57" s="199">
        <v>243</v>
      </c>
      <c r="R57" s="200">
        <v>383</v>
      </c>
      <c r="S57" s="200">
        <v>524</v>
      </c>
      <c r="T57" s="200">
        <v>498</v>
      </c>
      <c r="U57" s="200">
        <v>504</v>
      </c>
      <c r="V57" s="200">
        <v>404</v>
      </c>
      <c r="W57" s="200">
        <v>389</v>
      </c>
      <c r="X57" s="200">
        <v>395</v>
      </c>
      <c r="Y57" s="197">
        <v>366</v>
      </c>
      <c r="Z57" s="197">
        <v>291</v>
      </c>
      <c r="AA57" s="197">
        <v>119</v>
      </c>
      <c r="AB57" s="197">
        <v>219</v>
      </c>
      <c r="AC57" s="197">
        <v>242</v>
      </c>
      <c r="AD57" s="197">
        <v>195</v>
      </c>
    </row>
    <row r="58" spans="2:30">
      <c r="B58" s="64" t="s">
        <v>354</v>
      </c>
      <c r="C58" s="202" t="s">
        <v>399</v>
      </c>
      <c r="D58" s="170">
        <v>0</v>
      </c>
      <c r="E58" s="170">
        <v>0</v>
      </c>
      <c r="F58" s="170">
        <v>0</v>
      </c>
      <c r="G58" s="170">
        <v>0</v>
      </c>
      <c r="H58" s="170">
        <v>0</v>
      </c>
      <c r="I58" s="170">
        <v>0</v>
      </c>
      <c r="J58" s="170">
        <v>0</v>
      </c>
      <c r="K58" s="170">
        <v>0</v>
      </c>
      <c r="L58" s="170">
        <v>0</v>
      </c>
      <c r="M58" s="170">
        <v>0</v>
      </c>
      <c r="N58" s="170">
        <v>0</v>
      </c>
      <c r="O58" s="199">
        <v>1</v>
      </c>
      <c r="P58" s="170">
        <v>0</v>
      </c>
      <c r="Q58" s="199">
        <v>1</v>
      </c>
      <c r="R58" s="200">
        <v>1</v>
      </c>
      <c r="S58" s="170">
        <v>0</v>
      </c>
      <c r="T58" s="200">
        <v>1</v>
      </c>
      <c r="U58" s="170">
        <v>0</v>
      </c>
      <c r="V58" s="170">
        <v>0</v>
      </c>
      <c r="W58" s="170">
        <v>0</v>
      </c>
      <c r="X58" s="170">
        <v>0</v>
      </c>
      <c r="Y58" s="170">
        <v>0</v>
      </c>
      <c r="Z58" s="170">
        <v>0</v>
      </c>
      <c r="AA58" s="170">
        <v>0</v>
      </c>
      <c r="AB58" s="170">
        <v>0</v>
      </c>
      <c r="AC58" s="170">
        <v>0</v>
      </c>
      <c r="AD58" s="170">
        <v>0</v>
      </c>
    </row>
    <row r="59" spans="2:30">
      <c r="B59" s="64" t="s">
        <v>355</v>
      </c>
      <c r="C59" s="202" t="s">
        <v>450</v>
      </c>
      <c r="D59" s="199">
        <v>19</v>
      </c>
      <c r="E59" s="199">
        <v>15</v>
      </c>
      <c r="F59" s="199">
        <v>10</v>
      </c>
      <c r="G59" s="199">
        <v>12</v>
      </c>
      <c r="H59" s="199">
        <v>8</v>
      </c>
      <c r="I59" s="199">
        <v>8</v>
      </c>
      <c r="J59" s="199">
        <v>11</v>
      </c>
      <c r="K59" s="199">
        <v>8</v>
      </c>
      <c r="L59" s="199">
        <v>10</v>
      </c>
      <c r="M59" s="199">
        <v>11</v>
      </c>
      <c r="N59" s="199">
        <v>7</v>
      </c>
      <c r="O59" s="199">
        <v>8</v>
      </c>
      <c r="P59" s="199">
        <v>10</v>
      </c>
      <c r="Q59" s="199">
        <v>12</v>
      </c>
      <c r="R59" s="200">
        <v>5</v>
      </c>
      <c r="S59" s="200">
        <v>10</v>
      </c>
      <c r="T59" s="200">
        <v>15</v>
      </c>
      <c r="U59" s="200">
        <v>10</v>
      </c>
      <c r="V59" s="200">
        <v>14</v>
      </c>
      <c r="W59" s="200">
        <v>16</v>
      </c>
      <c r="X59" s="200">
        <v>9</v>
      </c>
      <c r="Y59" s="197">
        <v>18</v>
      </c>
      <c r="Z59" s="197">
        <v>17</v>
      </c>
      <c r="AA59" s="197">
        <v>8</v>
      </c>
      <c r="AB59" s="197">
        <v>10</v>
      </c>
      <c r="AC59" s="197">
        <v>13</v>
      </c>
      <c r="AD59" s="197">
        <v>7</v>
      </c>
    </row>
    <row r="60" spans="2:30" ht="27">
      <c r="B60" s="64" t="s">
        <v>356</v>
      </c>
      <c r="C60" s="202" t="s">
        <v>400</v>
      </c>
      <c r="D60" s="199">
        <v>2</v>
      </c>
      <c r="E60" s="199">
        <v>11</v>
      </c>
      <c r="F60" s="199">
        <v>9</v>
      </c>
      <c r="G60" s="199">
        <v>8</v>
      </c>
      <c r="H60" s="199">
        <v>6</v>
      </c>
      <c r="I60" s="199">
        <v>4</v>
      </c>
      <c r="J60" s="199">
        <v>7</v>
      </c>
      <c r="K60" s="199">
        <v>3</v>
      </c>
      <c r="L60" s="199">
        <v>4</v>
      </c>
      <c r="M60" s="170">
        <v>0</v>
      </c>
      <c r="N60" s="170">
        <v>0</v>
      </c>
      <c r="O60" s="199">
        <v>3</v>
      </c>
      <c r="P60" s="199">
        <v>2</v>
      </c>
      <c r="Q60" s="170">
        <v>0</v>
      </c>
      <c r="R60" s="170">
        <v>0</v>
      </c>
      <c r="S60" s="200">
        <v>2</v>
      </c>
      <c r="T60" s="200">
        <v>3</v>
      </c>
      <c r="U60" s="200">
        <v>2</v>
      </c>
      <c r="V60" s="200">
        <v>4</v>
      </c>
      <c r="W60" s="200">
        <v>5</v>
      </c>
      <c r="X60" s="170">
        <v>0</v>
      </c>
      <c r="Y60" s="197">
        <v>4</v>
      </c>
      <c r="Z60" s="197">
        <v>7</v>
      </c>
      <c r="AA60" s="197">
        <v>2</v>
      </c>
      <c r="AB60" s="197">
        <v>1</v>
      </c>
      <c r="AC60" s="197">
        <v>1</v>
      </c>
      <c r="AD60" s="197">
        <v>1</v>
      </c>
    </row>
    <row r="61" spans="2:30" ht="67.5">
      <c r="B61" s="64" t="s">
        <v>357</v>
      </c>
      <c r="C61" s="202" t="s">
        <v>401</v>
      </c>
      <c r="D61" s="199">
        <v>6</v>
      </c>
      <c r="E61" s="199">
        <v>4</v>
      </c>
      <c r="F61" s="199">
        <v>22</v>
      </c>
      <c r="G61" s="199">
        <v>17</v>
      </c>
      <c r="H61" s="199">
        <v>4</v>
      </c>
      <c r="I61" s="199">
        <v>24</v>
      </c>
      <c r="J61" s="199">
        <v>16</v>
      </c>
      <c r="K61" s="199">
        <v>12</v>
      </c>
      <c r="L61" s="199">
        <v>28</v>
      </c>
      <c r="M61" s="199">
        <v>5</v>
      </c>
      <c r="N61" s="199">
        <v>5</v>
      </c>
      <c r="O61" s="199">
        <v>11</v>
      </c>
      <c r="P61" s="199">
        <v>37</v>
      </c>
      <c r="Q61" s="199">
        <v>22</v>
      </c>
      <c r="R61" s="200">
        <v>16</v>
      </c>
      <c r="S61" s="200">
        <v>6</v>
      </c>
      <c r="T61" s="200">
        <v>8</v>
      </c>
      <c r="U61" s="200">
        <v>15</v>
      </c>
      <c r="V61" s="200">
        <v>25</v>
      </c>
      <c r="W61" s="200">
        <v>10</v>
      </c>
      <c r="X61" s="200">
        <v>7</v>
      </c>
      <c r="Y61" s="197">
        <v>3</v>
      </c>
      <c r="Z61" s="197">
        <v>16</v>
      </c>
      <c r="AA61" s="197">
        <v>6</v>
      </c>
      <c r="AB61" s="197">
        <v>26</v>
      </c>
      <c r="AC61" s="197">
        <v>15</v>
      </c>
      <c r="AD61" s="197">
        <v>5</v>
      </c>
    </row>
    <row r="62" spans="2:30" ht="81">
      <c r="B62" s="64" t="s">
        <v>358</v>
      </c>
      <c r="C62" s="202" t="s">
        <v>402</v>
      </c>
      <c r="D62" s="199">
        <v>4485</v>
      </c>
      <c r="E62" s="199">
        <v>4339</v>
      </c>
      <c r="F62" s="199">
        <v>4865</v>
      </c>
      <c r="G62" s="199">
        <v>5031</v>
      </c>
      <c r="H62" s="199">
        <v>4282</v>
      </c>
      <c r="I62" s="199">
        <v>5195</v>
      </c>
      <c r="J62" s="199">
        <v>5364</v>
      </c>
      <c r="K62" s="199">
        <v>6234</v>
      </c>
      <c r="L62" s="199">
        <v>5893</v>
      </c>
      <c r="M62" s="199">
        <v>5911</v>
      </c>
      <c r="N62" s="199">
        <v>6406</v>
      </c>
      <c r="O62" s="199">
        <v>6381</v>
      </c>
      <c r="P62" s="199">
        <v>6741</v>
      </c>
      <c r="Q62" s="199">
        <v>6194</v>
      </c>
      <c r="R62" s="200">
        <v>6499</v>
      </c>
      <c r="S62" s="200">
        <v>6252</v>
      </c>
      <c r="T62" s="200">
        <v>5351</v>
      </c>
      <c r="U62" s="200">
        <v>5729</v>
      </c>
      <c r="V62" s="200">
        <v>5445</v>
      </c>
      <c r="W62" s="200">
        <v>5588</v>
      </c>
      <c r="X62" s="200">
        <v>5797</v>
      </c>
      <c r="Y62" s="198">
        <v>6593</v>
      </c>
      <c r="Z62" s="198">
        <v>7084</v>
      </c>
      <c r="AA62" s="198">
        <v>5199</v>
      </c>
      <c r="AB62" s="198">
        <v>6977</v>
      </c>
      <c r="AC62" s="198">
        <v>7370</v>
      </c>
      <c r="AD62" s="198">
        <v>7058</v>
      </c>
    </row>
    <row r="63" spans="2:30" ht="40.5">
      <c r="B63" s="64" t="s">
        <v>359</v>
      </c>
      <c r="C63" s="202" t="s">
        <v>403</v>
      </c>
      <c r="D63" s="199">
        <v>3</v>
      </c>
      <c r="E63" s="170">
        <v>0</v>
      </c>
      <c r="F63" s="170">
        <v>0</v>
      </c>
      <c r="G63" s="170">
        <v>0</v>
      </c>
      <c r="H63" s="170">
        <v>0</v>
      </c>
      <c r="I63" s="170">
        <v>0</v>
      </c>
      <c r="J63" s="199">
        <v>2</v>
      </c>
      <c r="K63" s="199">
        <v>4</v>
      </c>
      <c r="L63" s="199">
        <v>1</v>
      </c>
      <c r="M63" s="170">
        <v>0</v>
      </c>
      <c r="N63" s="199">
        <v>7</v>
      </c>
      <c r="O63" s="199">
        <v>2</v>
      </c>
      <c r="P63" s="170">
        <v>0</v>
      </c>
      <c r="Q63" s="199">
        <v>6</v>
      </c>
      <c r="R63" s="200">
        <v>1</v>
      </c>
      <c r="S63" s="200">
        <v>9</v>
      </c>
      <c r="T63" s="200">
        <v>0</v>
      </c>
      <c r="U63" s="200">
        <v>3</v>
      </c>
      <c r="V63" s="200">
        <v>1</v>
      </c>
      <c r="W63" s="200">
        <v>2</v>
      </c>
      <c r="X63" s="170">
        <v>0</v>
      </c>
      <c r="Y63" s="170">
        <v>0</v>
      </c>
      <c r="Z63" s="170">
        <v>0</v>
      </c>
      <c r="AA63" s="170">
        <v>0</v>
      </c>
      <c r="AB63" s="197">
        <v>1</v>
      </c>
      <c r="AC63" s="197">
        <v>3</v>
      </c>
      <c r="AD63" s="197">
        <v>0</v>
      </c>
    </row>
    <row r="64" spans="2:30" ht="27">
      <c r="B64" s="64" t="s">
        <v>360</v>
      </c>
      <c r="C64" s="202" t="s">
        <v>404</v>
      </c>
      <c r="D64" s="199">
        <v>313</v>
      </c>
      <c r="E64" s="199">
        <v>80</v>
      </c>
      <c r="F64" s="199">
        <v>211</v>
      </c>
      <c r="G64" s="199">
        <v>97</v>
      </c>
      <c r="H64" s="199">
        <v>95</v>
      </c>
      <c r="I64" s="199">
        <v>89</v>
      </c>
      <c r="J64" s="199">
        <v>133</v>
      </c>
      <c r="K64" s="199">
        <v>255</v>
      </c>
      <c r="L64" s="199">
        <v>353</v>
      </c>
      <c r="M64" s="199">
        <v>333</v>
      </c>
      <c r="N64" s="199">
        <v>287</v>
      </c>
      <c r="O64" s="199">
        <v>358</v>
      </c>
      <c r="P64" s="199">
        <v>266</v>
      </c>
      <c r="Q64" s="199">
        <v>243</v>
      </c>
      <c r="R64" s="200">
        <v>253</v>
      </c>
      <c r="S64" s="200">
        <v>300</v>
      </c>
      <c r="T64" s="200">
        <v>210</v>
      </c>
      <c r="U64" s="200">
        <v>211</v>
      </c>
      <c r="V64" s="200">
        <v>248</v>
      </c>
      <c r="W64" s="200">
        <v>168</v>
      </c>
      <c r="X64" s="200">
        <v>214</v>
      </c>
      <c r="Y64" s="197">
        <v>202</v>
      </c>
      <c r="Z64" s="197">
        <v>245</v>
      </c>
      <c r="AA64" s="197">
        <v>110</v>
      </c>
      <c r="AB64" s="197">
        <v>70</v>
      </c>
      <c r="AC64" s="197">
        <v>163</v>
      </c>
      <c r="AD64" s="197">
        <v>208</v>
      </c>
    </row>
    <row r="65" spans="2:30" ht="27">
      <c r="B65" s="64" t="s">
        <v>361</v>
      </c>
      <c r="C65" s="202" t="s">
        <v>405</v>
      </c>
      <c r="D65" s="199">
        <v>135</v>
      </c>
      <c r="E65" s="199">
        <v>18</v>
      </c>
      <c r="F65" s="199">
        <v>28</v>
      </c>
      <c r="G65" s="199">
        <v>33</v>
      </c>
      <c r="H65" s="199">
        <v>121</v>
      </c>
      <c r="I65" s="199">
        <v>179</v>
      </c>
      <c r="J65" s="199">
        <v>91</v>
      </c>
      <c r="K65" s="199">
        <v>49</v>
      </c>
      <c r="L65" s="199">
        <v>69</v>
      </c>
      <c r="M65" s="199">
        <v>88</v>
      </c>
      <c r="N65" s="199">
        <v>67</v>
      </c>
      <c r="O65" s="199">
        <v>87</v>
      </c>
      <c r="P65" s="199">
        <v>69</v>
      </c>
      <c r="Q65" s="199">
        <v>92</v>
      </c>
      <c r="R65" s="200">
        <v>92</v>
      </c>
      <c r="S65" s="200">
        <v>92</v>
      </c>
      <c r="T65" s="200">
        <v>63</v>
      </c>
      <c r="U65" s="200">
        <v>59</v>
      </c>
      <c r="V65" s="200">
        <v>30</v>
      </c>
      <c r="W65" s="200">
        <v>42</v>
      </c>
      <c r="X65" s="200">
        <v>21</v>
      </c>
      <c r="Y65" s="197">
        <v>29</v>
      </c>
      <c r="Z65" s="197">
        <v>32</v>
      </c>
      <c r="AA65" s="197">
        <v>14</v>
      </c>
      <c r="AB65" s="197">
        <v>10</v>
      </c>
      <c r="AC65" s="197">
        <v>62</v>
      </c>
      <c r="AD65" s="197">
        <v>80</v>
      </c>
    </row>
    <row r="66" spans="2:30" ht="40.5">
      <c r="B66" s="64" t="s">
        <v>362</v>
      </c>
      <c r="C66" s="202" t="s">
        <v>406</v>
      </c>
      <c r="D66" s="199">
        <v>163</v>
      </c>
      <c r="E66" s="199">
        <v>150</v>
      </c>
      <c r="F66" s="199">
        <v>256</v>
      </c>
      <c r="G66" s="199">
        <v>209</v>
      </c>
      <c r="H66" s="199">
        <v>220</v>
      </c>
      <c r="I66" s="199">
        <v>192</v>
      </c>
      <c r="J66" s="199">
        <v>93</v>
      </c>
      <c r="K66" s="199">
        <v>168</v>
      </c>
      <c r="L66" s="199">
        <v>201</v>
      </c>
      <c r="M66" s="199">
        <v>176</v>
      </c>
      <c r="N66" s="199">
        <v>164</v>
      </c>
      <c r="O66" s="199">
        <v>127</v>
      </c>
      <c r="P66" s="199">
        <v>196</v>
      </c>
      <c r="Q66" s="199">
        <v>531</v>
      </c>
      <c r="R66" s="200">
        <v>536</v>
      </c>
      <c r="S66" s="200">
        <v>504</v>
      </c>
      <c r="T66" s="200">
        <v>519</v>
      </c>
      <c r="U66" s="200">
        <v>426</v>
      </c>
      <c r="V66" s="200">
        <v>498</v>
      </c>
      <c r="W66" s="200">
        <v>525</v>
      </c>
      <c r="X66" s="200">
        <v>547</v>
      </c>
      <c r="Y66" s="197">
        <v>569</v>
      </c>
      <c r="Z66" s="197">
        <v>576</v>
      </c>
      <c r="AA66" s="197">
        <v>437</v>
      </c>
      <c r="AB66" s="197">
        <v>496</v>
      </c>
      <c r="AC66" s="197">
        <v>863</v>
      </c>
      <c r="AD66" s="197">
        <v>856</v>
      </c>
    </row>
    <row r="67" spans="2:30" ht="27">
      <c r="B67" s="64" t="s">
        <v>363</v>
      </c>
      <c r="C67" s="202" t="s">
        <v>407</v>
      </c>
      <c r="D67" s="199">
        <v>7</v>
      </c>
      <c r="E67" s="199">
        <v>2</v>
      </c>
      <c r="F67" s="199">
        <v>6</v>
      </c>
      <c r="G67" s="199">
        <v>3</v>
      </c>
      <c r="H67" s="199">
        <v>1</v>
      </c>
      <c r="I67" s="199">
        <v>8</v>
      </c>
      <c r="J67" s="199">
        <v>3</v>
      </c>
      <c r="K67" s="199">
        <v>1</v>
      </c>
      <c r="L67" s="199">
        <v>5</v>
      </c>
      <c r="M67" s="199">
        <v>2</v>
      </c>
      <c r="N67" s="199">
        <v>2</v>
      </c>
      <c r="O67" s="199">
        <v>3</v>
      </c>
      <c r="P67" s="199">
        <v>3</v>
      </c>
      <c r="Q67" s="199">
        <v>2</v>
      </c>
      <c r="R67" s="200">
        <v>1</v>
      </c>
      <c r="S67" s="200">
        <v>2</v>
      </c>
      <c r="T67" s="200">
        <v>3</v>
      </c>
      <c r="U67" s="200">
        <v>2</v>
      </c>
      <c r="V67" s="170">
        <v>0</v>
      </c>
      <c r="W67" s="200">
        <v>1</v>
      </c>
      <c r="X67" s="200">
        <v>2</v>
      </c>
      <c r="Y67" s="197">
        <v>2</v>
      </c>
      <c r="Z67" s="197">
        <v>1</v>
      </c>
      <c r="AA67" s="197">
        <v>1</v>
      </c>
      <c r="AB67" s="197">
        <v>2</v>
      </c>
      <c r="AC67" s="197">
        <v>0</v>
      </c>
      <c r="AD67" s="197">
        <v>0</v>
      </c>
    </row>
    <row r="68" spans="2:30" ht="27">
      <c r="B68" s="64" t="s">
        <v>364</v>
      </c>
      <c r="C68" s="202" t="s">
        <v>408</v>
      </c>
      <c r="D68" s="199">
        <v>3345</v>
      </c>
      <c r="E68" s="199">
        <v>4257</v>
      </c>
      <c r="F68" s="199">
        <v>5009</v>
      </c>
      <c r="G68" s="199">
        <v>6466</v>
      </c>
      <c r="H68" s="199">
        <v>6666</v>
      </c>
      <c r="I68" s="199">
        <v>6026</v>
      </c>
      <c r="J68" s="199">
        <v>6126</v>
      </c>
      <c r="K68" s="199">
        <v>6437</v>
      </c>
      <c r="L68" s="199">
        <v>6712</v>
      </c>
      <c r="M68" s="199">
        <v>6961</v>
      </c>
      <c r="N68" s="199">
        <v>7653</v>
      </c>
      <c r="O68" s="199">
        <v>9014</v>
      </c>
      <c r="P68" s="199">
        <v>9368</v>
      </c>
      <c r="Q68" s="199">
        <v>8589</v>
      </c>
      <c r="R68" s="200">
        <v>8828</v>
      </c>
      <c r="S68" s="200">
        <v>10590</v>
      </c>
      <c r="T68" s="200">
        <v>12359</v>
      </c>
      <c r="U68" s="200">
        <v>12706</v>
      </c>
      <c r="V68" s="200">
        <v>13865</v>
      </c>
      <c r="W68" s="200">
        <v>15918</v>
      </c>
      <c r="X68" s="200">
        <v>17011</v>
      </c>
      <c r="Y68" s="198">
        <v>16904</v>
      </c>
      <c r="Z68" s="198">
        <v>17751</v>
      </c>
      <c r="AA68" s="198">
        <v>8838</v>
      </c>
      <c r="AB68" s="198">
        <v>7294</v>
      </c>
      <c r="AC68" s="198">
        <v>19102</v>
      </c>
      <c r="AD68" s="198">
        <v>18994</v>
      </c>
    </row>
    <row r="69" spans="2:30" ht="27">
      <c r="B69" s="64" t="s">
        <v>365</v>
      </c>
      <c r="C69" s="202" t="s">
        <v>409</v>
      </c>
      <c r="D69" s="199">
        <v>1848</v>
      </c>
      <c r="E69" s="199">
        <v>1778</v>
      </c>
      <c r="F69" s="199">
        <v>2185</v>
      </c>
      <c r="G69" s="199">
        <v>1894</v>
      </c>
      <c r="H69" s="199">
        <v>1918</v>
      </c>
      <c r="I69" s="199">
        <v>1972</v>
      </c>
      <c r="J69" s="199">
        <v>2472</v>
      </c>
      <c r="K69" s="199">
        <v>2611</v>
      </c>
      <c r="L69" s="199">
        <v>3387</v>
      </c>
      <c r="M69" s="199">
        <v>3726</v>
      </c>
      <c r="N69" s="199">
        <v>4218</v>
      </c>
      <c r="O69" s="199">
        <v>5054</v>
      </c>
      <c r="P69" s="199">
        <v>4702</v>
      </c>
      <c r="Q69" s="199">
        <v>4435</v>
      </c>
      <c r="R69" s="200">
        <v>4863</v>
      </c>
      <c r="S69" s="200">
        <v>5357</v>
      </c>
      <c r="T69" s="200">
        <v>6623</v>
      </c>
      <c r="U69" s="200">
        <v>6251</v>
      </c>
      <c r="V69" s="200">
        <v>5792</v>
      </c>
      <c r="W69" s="200">
        <v>7417</v>
      </c>
      <c r="X69" s="200">
        <v>8053</v>
      </c>
      <c r="Y69" s="198">
        <v>8432</v>
      </c>
      <c r="Z69" s="198">
        <v>8743</v>
      </c>
      <c r="AA69" s="198">
        <v>3919</v>
      </c>
      <c r="AB69" s="198">
        <v>2870</v>
      </c>
      <c r="AC69" s="198">
        <v>11586</v>
      </c>
      <c r="AD69" s="198">
        <v>13335</v>
      </c>
    </row>
    <row r="70" spans="2:30">
      <c r="B70" s="64" t="s">
        <v>366</v>
      </c>
      <c r="C70" s="202" t="s">
        <v>410</v>
      </c>
      <c r="D70" s="199">
        <v>748</v>
      </c>
      <c r="E70" s="199">
        <v>1056</v>
      </c>
      <c r="F70" s="199">
        <v>1480</v>
      </c>
      <c r="G70" s="199">
        <v>2101</v>
      </c>
      <c r="H70" s="199">
        <v>2287</v>
      </c>
      <c r="I70" s="199">
        <v>1760</v>
      </c>
      <c r="J70" s="199">
        <v>1552</v>
      </c>
      <c r="K70" s="199">
        <v>1679</v>
      </c>
      <c r="L70" s="199">
        <v>1861</v>
      </c>
      <c r="M70" s="199">
        <v>1912</v>
      </c>
      <c r="N70" s="199">
        <v>2238</v>
      </c>
      <c r="O70" s="199">
        <v>2642</v>
      </c>
      <c r="P70" s="199">
        <v>2396</v>
      </c>
      <c r="Q70" s="199">
        <v>1929</v>
      </c>
      <c r="R70" s="200">
        <v>2052</v>
      </c>
      <c r="S70" s="200">
        <v>2396</v>
      </c>
      <c r="T70" s="200">
        <v>3098</v>
      </c>
      <c r="U70" s="200">
        <v>3473</v>
      </c>
      <c r="V70" s="200">
        <v>4023</v>
      </c>
      <c r="W70" s="200">
        <v>4836</v>
      </c>
      <c r="X70" s="200">
        <v>4974</v>
      </c>
      <c r="Y70" s="198">
        <v>4923</v>
      </c>
      <c r="Z70" s="198">
        <v>5337</v>
      </c>
      <c r="AA70" s="198">
        <v>2658</v>
      </c>
      <c r="AB70" s="198">
        <v>2838</v>
      </c>
      <c r="AC70" s="198">
        <v>6234</v>
      </c>
      <c r="AD70" s="198">
        <v>6453</v>
      </c>
    </row>
    <row r="71" spans="2:30" ht="27">
      <c r="B71" s="64" t="s">
        <v>367</v>
      </c>
      <c r="C71" s="202" t="s">
        <v>411</v>
      </c>
      <c r="D71" s="199">
        <v>18991</v>
      </c>
      <c r="E71" s="199">
        <v>20598</v>
      </c>
      <c r="F71" s="199">
        <v>22306</v>
      </c>
      <c r="G71" s="199">
        <v>23786</v>
      </c>
      <c r="H71" s="199">
        <v>24378</v>
      </c>
      <c r="I71" s="199">
        <v>24287</v>
      </c>
      <c r="J71" s="199">
        <v>25643</v>
      </c>
      <c r="K71" s="199">
        <v>22269</v>
      </c>
      <c r="L71" s="199">
        <v>23907</v>
      </c>
      <c r="M71" s="199">
        <v>22698</v>
      </c>
      <c r="N71" s="199">
        <v>24737</v>
      </c>
      <c r="O71" s="199">
        <v>27240</v>
      </c>
      <c r="P71" s="199">
        <v>23920</v>
      </c>
      <c r="Q71" s="199">
        <v>25186</v>
      </c>
      <c r="R71" s="200">
        <v>24687</v>
      </c>
      <c r="S71" s="200">
        <v>24825</v>
      </c>
      <c r="T71" s="200">
        <v>23269</v>
      </c>
      <c r="U71" s="200">
        <v>23335</v>
      </c>
      <c r="V71" s="200">
        <v>24262</v>
      </c>
      <c r="W71" s="200">
        <v>24858</v>
      </c>
      <c r="X71" s="200">
        <v>24932</v>
      </c>
      <c r="Y71" s="198">
        <v>24320</v>
      </c>
      <c r="Z71" s="198">
        <v>25601</v>
      </c>
      <c r="AA71" s="198">
        <v>11710</v>
      </c>
      <c r="AB71" s="198">
        <v>8825</v>
      </c>
      <c r="AC71" s="198">
        <v>20287</v>
      </c>
      <c r="AD71" s="198">
        <v>24165</v>
      </c>
    </row>
    <row r="72" spans="2:30" ht="27">
      <c r="B72" s="64" t="s">
        <v>368</v>
      </c>
      <c r="C72" s="202" t="s">
        <v>412</v>
      </c>
      <c r="D72" s="199">
        <v>194</v>
      </c>
      <c r="E72" s="199">
        <v>175</v>
      </c>
      <c r="F72" s="199">
        <v>198</v>
      </c>
      <c r="G72" s="199">
        <v>238</v>
      </c>
      <c r="H72" s="199">
        <v>125</v>
      </c>
      <c r="I72" s="199">
        <v>119</v>
      </c>
      <c r="J72" s="199">
        <v>95</v>
      </c>
      <c r="K72" s="199">
        <v>211</v>
      </c>
      <c r="L72" s="199">
        <v>125</v>
      </c>
      <c r="M72" s="199">
        <v>92</v>
      </c>
      <c r="N72" s="199">
        <v>168</v>
      </c>
      <c r="O72" s="199">
        <v>135</v>
      </c>
      <c r="P72" s="199">
        <v>119</v>
      </c>
      <c r="Q72" s="199">
        <v>127</v>
      </c>
      <c r="R72" s="200">
        <v>110</v>
      </c>
      <c r="S72" s="200">
        <v>117</v>
      </c>
      <c r="T72" s="200">
        <v>125</v>
      </c>
      <c r="U72" s="200">
        <v>148</v>
      </c>
      <c r="V72" s="200">
        <v>97</v>
      </c>
      <c r="W72" s="200">
        <v>72</v>
      </c>
      <c r="X72" s="200">
        <v>120</v>
      </c>
      <c r="Y72" s="197">
        <v>144</v>
      </c>
      <c r="Z72" s="197">
        <v>107</v>
      </c>
      <c r="AA72" s="197">
        <v>48</v>
      </c>
      <c r="AB72" s="197">
        <v>13</v>
      </c>
      <c r="AC72" s="197">
        <v>59</v>
      </c>
      <c r="AD72" s="197">
        <v>65</v>
      </c>
    </row>
    <row r="73" spans="2:30">
      <c r="B73" s="64" t="s">
        <v>369</v>
      </c>
      <c r="C73" s="202" t="s">
        <v>413</v>
      </c>
      <c r="D73" s="199">
        <v>7756</v>
      </c>
      <c r="E73" s="199">
        <v>9291</v>
      </c>
      <c r="F73" s="199">
        <v>8068</v>
      </c>
      <c r="G73" s="199">
        <v>10501</v>
      </c>
      <c r="H73" s="199">
        <v>8495</v>
      </c>
      <c r="I73" s="199">
        <v>8131</v>
      </c>
      <c r="J73" s="199">
        <v>7727</v>
      </c>
      <c r="K73" s="199">
        <v>8689</v>
      </c>
      <c r="L73" s="199">
        <v>9611</v>
      </c>
      <c r="M73" s="199">
        <v>9949</v>
      </c>
      <c r="N73" s="199">
        <v>9732</v>
      </c>
      <c r="O73" s="199">
        <v>10277</v>
      </c>
      <c r="P73" s="199">
        <v>8847</v>
      </c>
      <c r="Q73" s="199">
        <v>7183</v>
      </c>
      <c r="R73" s="200">
        <v>7417</v>
      </c>
      <c r="S73" s="200">
        <v>8078</v>
      </c>
      <c r="T73" s="200">
        <v>7590</v>
      </c>
      <c r="U73" s="200">
        <v>8238</v>
      </c>
      <c r="V73" s="200">
        <v>8426</v>
      </c>
      <c r="W73" s="200">
        <v>9580</v>
      </c>
      <c r="X73" s="200">
        <v>9745</v>
      </c>
      <c r="Y73" s="198">
        <v>10225</v>
      </c>
      <c r="Z73" s="198">
        <v>9848</v>
      </c>
      <c r="AA73" s="198">
        <v>3585</v>
      </c>
      <c r="AB73" s="198">
        <v>743</v>
      </c>
      <c r="AC73" s="198">
        <v>5294</v>
      </c>
      <c r="AD73" s="198">
        <v>8806</v>
      </c>
    </row>
    <row r="74" spans="2:30">
      <c r="B74" s="64" t="s">
        <v>370</v>
      </c>
      <c r="C74" s="202" t="s">
        <v>414</v>
      </c>
      <c r="D74" s="199">
        <v>607</v>
      </c>
      <c r="E74" s="199">
        <v>628</v>
      </c>
      <c r="F74" s="199">
        <v>742</v>
      </c>
      <c r="G74" s="199">
        <v>868</v>
      </c>
      <c r="H74" s="199">
        <v>1020</v>
      </c>
      <c r="I74" s="199">
        <v>938</v>
      </c>
      <c r="J74" s="199">
        <v>895</v>
      </c>
      <c r="K74" s="199">
        <v>871</v>
      </c>
      <c r="L74" s="199">
        <v>1022</v>
      </c>
      <c r="M74" s="199">
        <v>1007</v>
      </c>
      <c r="N74" s="199">
        <v>1059</v>
      </c>
      <c r="O74" s="199">
        <v>1140</v>
      </c>
      <c r="P74" s="199">
        <v>1124</v>
      </c>
      <c r="Q74" s="199">
        <v>1032</v>
      </c>
      <c r="R74" s="200">
        <v>987</v>
      </c>
      <c r="S74" s="200">
        <v>1133</v>
      </c>
      <c r="T74" s="200">
        <v>1264</v>
      </c>
      <c r="U74" s="200">
        <v>1004</v>
      </c>
      <c r="V74" s="200">
        <v>1193</v>
      </c>
      <c r="W74" s="200">
        <v>1185</v>
      </c>
      <c r="X74" s="200">
        <v>1399</v>
      </c>
      <c r="Y74" s="198">
        <v>1386</v>
      </c>
      <c r="Z74" s="198">
        <v>1401</v>
      </c>
      <c r="AA74" s="198">
        <v>968</v>
      </c>
      <c r="AB74" s="198">
        <v>972</v>
      </c>
      <c r="AC74" s="198">
        <v>1717</v>
      </c>
      <c r="AD74" s="198">
        <v>1994</v>
      </c>
    </row>
    <row r="75" spans="2:30" ht="27">
      <c r="B75" s="64" t="s">
        <v>371</v>
      </c>
      <c r="C75" s="202" t="s">
        <v>415</v>
      </c>
      <c r="D75" s="199">
        <v>1290</v>
      </c>
      <c r="E75" s="199">
        <v>1312</v>
      </c>
      <c r="F75" s="199">
        <v>1836</v>
      </c>
      <c r="G75" s="199">
        <v>2385</v>
      </c>
      <c r="H75" s="199">
        <v>1618</v>
      </c>
      <c r="I75" s="199">
        <v>1799</v>
      </c>
      <c r="J75" s="199">
        <v>1970</v>
      </c>
      <c r="K75" s="199">
        <v>1581</v>
      </c>
      <c r="L75" s="199">
        <v>1978</v>
      </c>
      <c r="M75" s="199">
        <v>1624</v>
      </c>
      <c r="N75" s="199">
        <v>1662</v>
      </c>
      <c r="O75" s="199">
        <v>2444</v>
      </c>
      <c r="P75" s="199">
        <v>1626</v>
      </c>
      <c r="Q75" s="199">
        <v>1589</v>
      </c>
      <c r="R75" s="200">
        <v>1492</v>
      </c>
      <c r="S75" s="200">
        <v>1632</v>
      </c>
      <c r="T75" s="200">
        <v>1688</v>
      </c>
      <c r="U75" s="200">
        <v>2036</v>
      </c>
      <c r="V75" s="200">
        <v>1901</v>
      </c>
      <c r="W75" s="200">
        <v>2025</v>
      </c>
      <c r="X75" s="200">
        <v>1935</v>
      </c>
      <c r="Y75" s="198">
        <v>1997</v>
      </c>
      <c r="Z75" s="198">
        <v>2029</v>
      </c>
      <c r="AA75" s="198">
        <v>755</v>
      </c>
      <c r="AB75" s="198">
        <v>98</v>
      </c>
      <c r="AC75" s="198">
        <v>1057</v>
      </c>
      <c r="AD75" s="198">
        <v>1677</v>
      </c>
    </row>
    <row r="76" spans="2:30">
      <c r="B76" s="64" t="s">
        <v>372</v>
      </c>
      <c r="C76" s="202" t="s">
        <v>416</v>
      </c>
      <c r="D76" s="199">
        <v>5082</v>
      </c>
      <c r="E76" s="199">
        <v>5450</v>
      </c>
      <c r="F76" s="199">
        <v>6497</v>
      </c>
      <c r="G76" s="199">
        <v>7418</v>
      </c>
      <c r="H76" s="199">
        <v>8503</v>
      </c>
      <c r="I76" s="199">
        <v>8646</v>
      </c>
      <c r="J76" s="199">
        <v>8636</v>
      </c>
      <c r="K76" s="199">
        <v>8806</v>
      </c>
      <c r="L76" s="199">
        <v>8538</v>
      </c>
      <c r="M76" s="199">
        <v>8716</v>
      </c>
      <c r="N76" s="199">
        <v>10372</v>
      </c>
      <c r="O76" s="199">
        <v>10061</v>
      </c>
      <c r="P76" s="199">
        <v>2771</v>
      </c>
      <c r="Q76" s="199">
        <v>3390</v>
      </c>
      <c r="R76" s="200">
        <v>3717</v>
      </c>
      <c r="S76" s="200">
        <v>4340</v>
      </c>
      <c r="T76" s="200">
        <v>4754</v>
      </c>
      <c r="U76" s="200">
        <v>4599</v>
      </c>
      <c r="V76" s="200">
        <v>4572</v>
      </c>
      <c r="W76" s="200">
        <v>4764</v>
      </c>
      <c r="X76" s="200">
        <v>4942</v>
      </c>
      <c r="Y76" s="198">
        <v>4607</v>
      </c>
      <c r="Z76" s="198">
        <v>4583</v>
      </c>
      <c r="AA76" s="198">
        <v>1732</v>
      </c>
      <c r="AB76" s="198">
        <v>1942</v>
      </c>
      <c r="AC76" s="198">
        <v>4098</v>
      </c>
      <c r="AD76" s="198">
        <v>5330</v>
      </c>
    </row>
    <row r="77" spans="2:30">
      <c r="B77" s="64" t="s">
        <v>373</v>
      </c>
      <c r="C77" s="202" t="s">
        <v>417</v>
      </c>
      <c r="D77" s="199">
        <v>1291</v>
      </c>
      <c r="E77" s="199">
        <v>1395</v>
      </c>
      <c r="F77" s="199">
        <v>2003</v>
      </c>
      <c r="G77" s="199">
        <v>2489</v>
      </c>
      <c r="H77" s="199">
        <v>3009</v>
      </c>
      <c r="I77" s="199">
        <v>3175</v>
      </c>
      <c r="J77" s="199">
        <v>3162</v>
      </c>
      <c r="K77" s="199">
        <v>2976</v>
      </c>
      <c r="L77" s="199">
        <v>3267</v>
      </c>
      <c r="M77" s="199">
        <v>3234</v>
      </c>
      <c r="N77" s="199">
        <v>3216</v>
      </c>
      <c r="O77" s="199">
        <v>2941</v>
      </c>
      <c r="P77" s="199">
        <v>1160</v>
      </c>
      <c r="Q77" s="199">
        <v>1107</v>
      </c>
      <c r="R77" s="200">
        <v>1212</v>
      </c>
      <c r="S77" s="200">
        <v>1375</v>
      </c>
      <c r="T77" s="200">
        <v>1394</v>
      </c>
      <c r="U77" s="200">
        <v>1524</v>
      </c>
      <c r="V77" s="200">
        <v>1684</v>
      </c>
      <c r="W77" s="200">
        <v>1660</v>
      </c>
      <c r="X77" s="200">
        <v>1889</v>
      </c>
      <c r="Y77" s="198">
        <v>1700</v>
      </c>
      <c r="Z77" s="198">
        <v>1705</v>
      </c>
      <c r="AA77" s="198">
        <v>667</v>
      </c>
      <c r="AB77" s="198">
        <v>835</v>
      </c>
      <c r="AC77" s="198">
        <v>1806</v>
      </c>
      <c r="AD77" s="198">
        <v>2679</v>
      </c>
    </row>
    <row r="78" spans="2:30" ht="27">
      <c r="B78" s="64" t="s">
        <v>374</v>
      </c>
      <c r="C78" s="202" t="s">
        <v>418</v>
      </c>
      <c r="D78" s="170">
        <v>0</v>
      </c>
      <c r="E78" s="170">
        <v>0</v>
      </c>
      <c r="F78" s="170">
        <v>0</v>
      </c>
      <c r="G78" s="170">
        <v>0</v>
      </c>
      <c r="H78" s="170">
        <v>0</v>
      </c>
      <c r="I78" s="170">
        <v>0</v>
      </c>
      <c r="J78" s="170">
        <v>0</v>
      </c>
      <c r="K78" s="170">
        <v>0</v>
      </c>
      <c r="L78" s="170">
        <v>0</v>
      </c>
      <c r="M78" s="170">
        <v>0</v>
      </c>
      <c r="N78" s="170">
        <v>0</v>
      </c>
      <c r="O78" s="170">
        <v>0</v>
      </c>
      <c r="P78" s="170">
        <v>0</v>
      </c>
      <c r="Q78" s="170">
        <v>0</v>
      </c>
      <c r="R78" s="200">
        <v>2</v>
      </c>
      <c r="S78" s="200">
        <v>1</v>
      </c>
      <c r="T78" s="200">
        <v>1</v>
      </c>
      <c r="U78" s="170">
        <v>0</v>
      </c>
      <c r="V78" s="170">
        <v>0</v>
      </c>
      <c r="W78" s="170">
        <v>0</v>
      </c>
      <c r="X78" s="170">
        <v>0</v>
      </c>
      <c r="Y78" s="170">
        <v>0</v>
      </c>
      <c r="Z78" s="170">
        <v>0</v>
      </c>
      <c r="AA78" s="170">
        <v>0</v>
      </c>
      <c r="AB78" s="170">
        <v>0</v>
      </c>
      <c r="AC78" s="170">
        <v>0</v>
      </c>
      <c r="AD78" s="170">
        <v>0</v>
      </c>
    </row>
    <row r="79" spans="2:30" ht="27">
      <c r="B79" s="64" t="s">
        <v>375</v>
      </c>
      <c r="C79" s="202" t="s">
        <v>419</v>
      </c>
      <c r="D79" s="170">
        <v>0</v>
      </c>
      <c r="E79" s="170">
        <v>0</v>
      </c>
      <c r="F79" s="170">
        <v>0</v>
      </c>
      <c r="G79" s="170">
        <v>0</v>
      </c>
      <c r="H79" s="170">
        <v>0</v>
      </c>
      <c r="I79" s="170">
        <v>0</v>
      </c>
      <c r="J79" s="170">
        <v>0</v>
      </c>
      <c r="K79" s="170">
        <v>0</v>
      </c>
      <c r="L79" s="170">
        <v>0</v>
      </c>
      <c r="M79" s="170">
        <v>0</v>
      </c>
      <c r="N79" s="170">
        <v>0</v>
      </c>
      <c r="O79" s="170">
        <v>0</v>
      </c>
      <c r="P79" s="170">
        <v>0</v>
      </c>
      <c r="Q79" s="170">
        <v>0</v>
      </c>
      <c r="R79" s="170">
        <v>0</v>
      </c>
      <c r="S79" s="170">
        <v>0</v>
      </c>
      <c r="T79" s="170">
        <v>0</v>
      </c>
      <c r="U79" s="170">
        <v>0</v>
      </c>
      <c r="V79" s="170">
        <v>0</v>
      </c>
      <c r="W79" s="170">
        <v>0</v>
      </c>
      <c r="X79" s="170">
        <v>0</v>
      </c>
      <c r="Y79" s="170">
        <v>0</v>
      </c>
      <c r="Z79" s="170">
        <v>0</v>
      </c>
      <c r="AA79" s="170">
        <v>0</v>
      </c>
      <c r="AB79" s="170">
        <v>0</v>
      </c>
      <c r="AC79" s="170">
        <v>0</v>
      </c>
      <c r="AD79" s="170">
        <v>0</v>
      </c>
    </row>
    <row r="80" spans="2:30">
      <c r="B80" s="64" t="s">
        <v>376</v>
      </c>
      <c r="C80" s="202" t="s">
        <v>420</v>
      </c>
      <c r="D80" s="170">
        <v>0</v>
      </c>
      <c r="E80" s="170">
        <v>0</v>
      </c>
      <c r="F80" s="170">
        <v>0</v>
      </c>
      <c r="G80" s="170">
        <v>0</v>
      </c>
      <c r="H80" s="170">
        <v>0</v>
      </c>
      <c r="I80" s="170">
        <v>0</v>
      </c>
      <c r="J80" s="170">
        <v>0</v>
      </c>
      <c r="K80" s="170">
        <v>0</v>
      </c>
      <c r="L80" s="170">
        <v>0</v>
      </c>
      <c r="M80" s="170">
        <v>0</v>
      </c>
      <c r="N80" s="170">
        <v>0</v>
      </c>
      <c r="O80" s="170">
        <v>0</v>
      </c>
      <c r="P80" s="170">
        <v>0</v>
      </c>
      <c r="Q80" s="170">
        <v>0</v>
      </c>
      <c r="R80" s="170">
        <v>0</v>
      </c>
      <c r="S80" s="200">
        <v>1</v>
      </c>
      <c r="T80" s="170">
        <v>0</v>
      </c>
      <c r="U80" s="170">
        <v>0</v>
      </c>
      <c r="V80" s="170">
        <v>0</v>
      </c>
      <c r="W80" s="200">
        <v>1</v>
      </c>
      <c r="X80" s="170">
        <v>0</v>
      </c>
      <c r="Y80" s="170">
        <v>0</v>
      </c>
      <c r="Z80" s="170">
        <v>0</v>
      </c>
      <c r="AA80" s="170">
        <v>0</v>
      </c>
      <c r="AB80" s="170">
        <v>0</v>
      </c>
      <c r="AC80" s="170">
        <v>0</v>
      </c>
      <c r="AD80" s="170">
        <v>0</v>
      </c>
    </row>
    <row r="81" spans="2:30">
      <c r="B81" s="64" t="s">
        <v>377</v>
      </c>
      <c r="C81" s="202" t="s">
        <v>421</v>
      </c>
      <c r="D81" s="170">
        <v>0</v>
      </c>
      <c r="E81" s="170">
        <v>0</v>
      </c>
      <c r="F81" s="170">
        <v>0</v>
      </c>
      <c r="G81" s="170">
        <v>0</v>
      </c>
      <c r="H81" s="170">
        <v>0</v>
      </c>
      <c r="I81" s="170">
        <v>0</v>
      </c>
      <c r="J81" s="170">
        <v>0</v>
      </c>
      <c r="K81" s="170">
        <v>0</v>
      </c>
      <c r="L81" s="170">
        <v>0</v>
      </c>
      <c r="M81" s="170">
        <v>0</v>
      </c>
      <c r="N81" s="170">
        <v>0</v>
      </c>
      <c r="O81" s="170">
        <v>0</v>
      </c>
      <c r="P81" s="170">
        <v>0</v>
      </c>
      <c r="Q81" s="170">
        <v>0</v>
      </c>
      <c r="R81" s="170">
        <v>0</v>
      </c>
      <c r="S81" s="170">
        <v>0</v>
      </c>
      <c r="T81" s="170">
        <v>0</v>
      </c>
      <c r="U81" s="170">
        <v>0</v>
      </c>
      <c r="V81" s="170">
        <v>0</v>
      </c>
      <c r="W81" s="200">
        <v>0</v>
      </c>
      <c r="X81" s="170">
        <v>0</v>
      </c>
      <c r="Y81" s="170">
        <v>0</v>
      </c>
      <c r="Z81" s="170">
        <v>0</v>
      </c>
      <c r="AA81" s="170">
        <v>0</v>
      </c>
      <c r="AB81" s="170">
        <v>0</v>
      </c>
      <c r="AC81" s="170">
        <v>0</v>
      </c>
      <c r="AD81" s="170">
        <v>0</v>
      </c>
    </row>
    <row r="82" spans="2:30">
      <c r="B82" s="64" t="s">
        <v>378</v>
      </c>
      <c r="C82" s="202" t="s">
        <v>422</v>
      </c>
      <c r="D82" s="170">
        <v>0</v>
      </c>
      <c r="E82" s="170">
        <v>0</v>
      </c>
      <c r="F82" s="170">
        <v>0</v>
      </c>
      <c r="G82" s="170">
        <v>0</v>
      </c>
      <c r="H82" s="170">
        <v>0</v>
      </c>
      <c r="I82" s="170">
        <v>0</v>
      </c>
      <c r="J82" s="199">
        <v>20</v>
      </c>
      <c r="K82" s="199">
        <v>74</v>
      </c>
      <c r="L82" s="199">
        <v>35</v>
      </c>
      <c r="M82" s="199">
        <v>11</v>
      </c>
      <c r="N82" s="199">
        <v>20</v>
      </c>
      <c r="O82" s="199">
        <v>34</v>
      </c>
      <c r="P82" s="199">
        <v>8</v>
      </c>
      <c r="Q82" s="199">
        <v>64</v>
      </c>
      <c r="R82" s="200">
        <v>127</v>
      </c>
      <c r="S82" s="200">
        <v>151</v>
      </c>
      <c r="T82" s="200">
        <v>171</v>
      </c>
      <c r="U82" s="200">
        <v>115</v>
      </c>
      <c r="V82" s="200">
        <v>111</v>
      </c>
      <c r="W82" s="200">
        <v>89</v>
      </c>
      <c r="X82" s="200">
        <v>76</v>
      </c>
      <c r="Y82" s="197">
        <v>66</v>
      </c>
      <c r="Z82" s="197">
        <v>60</v>
      </c>
      <c r="AA82" s="197">
        <v>33</v>
      </c>
      <c r="AB82" s="197">
        <v>32</v>
      </c>
      <c r="AC82" s="197">
        <v>32</v>
      </c>
      <c r="AD82" s="197">
        <v>95</v>
      </c>
    </row>
    <row r="83" spans="2:30">
      <c r="B83" s="64" t="s">
        <v>379</v>
      </c>
      <c r="C83" s="202" t="s">
        <v>423</v>
      </c>
      <c r="D83" s="170">
        <v>0</v>
      </c>
      <c r="E83" s="170">
        <v>0</v>
      </c>
      <c r="F83" s="170">
        <v>0</v>
      </c>
      <c r="G83" s="170">
        <v>0</v>
      </c>
      <c r="H83" s="170">
        <v>0</v>
      </c>
      <c r="I83" s="170">
        <v>0</v>
      </c>
      <c r="J83" s="199">
        <v>38</v>
      </c>
      <c r="K83" s="199">
        <v>145</v>
      </c>
      <c r="L83" s="199">
        <v>65</v>
      </c>
      <c r="M83" s="199">
        <v>43</v>
      </c>
      <c r="N83" s="199">
        <v>70</v>
      </c>
      <c r="O83" s="199">
        <v>132</v>
      </c>
      <c r="P83" s="199">
        <v>81</v>
      </c>
      <c r="Q83" s="199">
        <v>167</v>
      </c>
      <c r="R83" s="200">
        <v>258</v>
      </c>
      <c r="S83" s="200">
        <v>342</v>
      </c>
      <c r="T83" s="200">
        <v>357</v>
      </c>
      <c r="U83" s="200">
        <v>370</v>
      </c>
      <c r="V83" s="200">
        <v>376</v>
      </c>
      <c r="W83" s="200">
        <v>310</v>
      </c>
      <c r="X83" s="200">
        <v>339</v>
      </c>
      <c r="Y83" s="197">
        <v>296</v>
      </c>
      <c r="Z83" s="197">
        <v>249</v>
      </c>
      <c r="AA83" s="197">
        <v>131</v>
      </c>
      <c r="AB83" s="197">
        <v>173</v>
      </c>
      <c r="AC83" s="197">
        <v>208</v>
      </c>
      <c r="AD83" s="197">
        <v>340</v>
      </c>
    </row>
    <row r="84" spans="2:30">
      <c r="B84" s="64" t="s">
        <v>380</v>
      </c>
      <c r="C84" s="202" t="s">
        <v>424</v>
      </c>
      <c r="D84" s="170">
        <v>0</v>
      </c>
      <c r="E84" s="170">
        <v>0</v>
      </c>
      <c r="F84" s="170">
        <v>0</v>
      </c>
      <c r="G84" s="170">
        <v>0</v>
      </c>
      <c r="H84" s="170">
        <v>0</v>
      </c>
      <c r="I84" s="170">
        <v>0</v>
      </c>
      <c r="J84" s="170">
        <v>0</v>
      </c>
      <c r="K84" s="170">
        <v>0</v>
      </c>
      <c r="L84" s="199">
        <v>7</v>
      </c>
      <c r="M84" s="199">
        <v>5</v>
      </c>
      <c r="N84" s="199">
        <v>5</v>
      </c>
      <c r="O84" s="199">
        <v>5</v>
      </c>
      <c r="P84" s="199">
        <v>3</v>
      </c>
      <c r="Q84" s="199">
        <v>7</v>
      </c>
      <c r="R84" s="200">
        <v>10</v>
      </c>
      <c r="S84" s="200">
        <v>7</v>
      </c>
      <c r="T84" s="200">
        <v>22</v>
      </c>
      <c r="U84" s="200">
        <v>18</v>
      </c>
      <c r="V84" s="200">
        <v>10</v>
      </c>
      <c r="W84" s="200">
        <v>26</v>
      </c>
      <c r="X84" s="200">
        <v>17</v>
      </c>
      <c r="Y84" s="197">
        <v>28</v>
      </c>
      <c r="Z84" s="197">
        <v>36</v>
      </c>
      <c r="AA84" s="197">
        <v>18</v>
      </c>
      <c r="AB84" s="197">
        <v>28</v>
      </c>
      <c r="AC84" s="197">
        <v>27</v>
      </c>
      <c r="AD84" s="197">
        <v>58</v>
      </c>
    </row>
    <row r="85" spans="2:30" ht="27">
      <c r="B85" s="64" t="s">
        <v>381</v>
      </c>
      <c r="C85" s="202" t="s">
        <v>425</v>
      </c>
      <c r="D85" s="170">
        <v>0</v>
      </c>
      <c r="E85" s="170">
        <v>0</v>
      </c>
      <c r="F85" s="170">
        <v>0</v>
      </c>
      <c r="G85" s="170">
        <v>0</v>
      </c>
      <c r="H85" s="170">
        <v>0</v>
      </c>
      <c r="I85" s="170">
        <v>0</v>
      </c>
      <c r="J85" s="170">
        <v>0</v>
      </c>
      <c r="K85" s="170">
        <v>0</v>
      </c>
      <c r="L85" s="199">
        <v>5</v>
      </c>
      <c r="M85" s="199">
        <v>1</v>
      </c>
      <c r="N85" s="199">
        <v>3</v>
      </c>
      <c r="O85" s="199">
        <v>8</v>
      </c>
      <c r="P85" s="199">
        <v>3</v>
      </c>
      <c r="Q85" s="199">
        <v>8</v>
      </c>
      <c r="R85" s="200">
        <v>14</v>
      </c>
      <c r="S85" s="200">
        <v>17</v>
      </c>
      <c r="T85" s="200">
        <v>31</v>
      </c>
      <c r="U85" s="200">
        <v>13</v>
      </c>
      <c r="V85" s="200">
        <v>10</v>
      </c>
      <c r="W85" s="200">
        <v>40</v>
      </c>
      <c r="X85" s="200">
        <v>23</v>
      </c>
      <c r="Y85" s="197">
        <v>34</v>
      </c>
      <c r="Z85" s="197">
        <v>26</v>
      </c>
      <c r="AA85" s="197">
        <v>14</v>
      </c>
      <c r="AB85" s="197">
        <v>29</v>
      </c>
      <c r="AC85" s="197">
        <v>18</v>
      </c>
      <c r="AD85" s="197">
        <v>50</v>
      </c>
    </row>
    <row r="86" spans="2:30">
      <c r="B86" s="64" t="s">
        <v>382</v>
      </c>
      <c r="C86" s="202" t="s">
        <v>426</v>
      </c>
      <c r="D86" s="170">
        <v>0</v>
      </c>
      <c r="E86" s="170">
        <v>0</v>
      </c>
      <c r="F86" s="170">
        <v>0</v>
      </c>
      <c r="G86" s="170">
        <v>0</v>
      </c>
      <c r="H86" s="170">
        <v>0</v>
      </c>
      <c r="I86" s="170">
        <v>0</v>
      </c>
      <c r="J86" s="170">
        <v>0</v>
      </c>
      <c r="K86" s="170">
        <v>0</v>
      </c>
      <c r="L86" s="170">
        <v>0</v>
      </c>
      <c r="M86" s="170">
        <v>0</v>
      </c>
      <c r="N86" s="170">
        <v>0</v>
      </c>
      <c r="O86" s="170">
        <v>0</v>
      </c>
      <c r="P86" s="170">
        <v>0</v>
      </c>
      <c r="Q86" s="170">
        <v>0</v>
      </c>
      <c r="R86" s="170">
        <v>0</v>
      </c>
      <c r="S86" s="170">
        <v>0</v>
      </c>
      <c r="T86" s="170">
        <v>0</v>
      </c>
      <c r="U86" s="170">
        <v>0</v>
      </c>
      <c r="V86" s="200">
        <v>1</v>
      </c>
      <c r="W86" s="200">
        <v>7</v>
      </c>
      <c r="X86" s="200">
        <v>18</v>
      </c>
      <c r="Y86" s="197">
        <v>11</v>
      </c>
      <c r="Z86" s="197">
        <v>15</v>
      </c>
      <c r="AA86" s="197">
        <v>24</v>
      </c>
      <c r="AB86" s="197">
        <v>17</v>
      </c>
      <c r="AC86" s="197">
        <v>21</v>
      </c>
      <c r="AD86" s="197">
        <v>11</v>
      </c>
    </row>
    <row r="87" spans="2:30">
      <c r="B87" s="64" t="s">
        <v>3</v>
      </c>
      <c r="C87" s="282" t="s">
        <v>427</v>
      </c>
      <c r="D87" s="283">
        <v>171</v>
      </c>
      <c r="E87" s="283">
        <v>295</v>
      </c>
      <c r="F87" s="283">
        <v>484</v>
      </c>
      <c r="G87" s="283">
        <v>906</v>
      </c>
      <c r="H87" s="283">
        <v>787</v>
      </c>
      <c r="I87" s="283">
        <v>699</v>
      </c>
      <c r="J87" s="283">
        <v>423</v>
      </c>
      <c r="K87" s="283">
        <v>908</v>
      </c>
      <c r="L87" s="283">
        <v>1902</v>
      </c>
      <c r="M87" s="283">
        <v>2972</v>
      </c>
      <c r="N87" s="283">
        <v>4091</v>
      </c>
      <c r="O87" s="283">
        <v>4761</v>
      </c>
      <c r="P87" s="283">
        <v>4124</v>
      </c>
      <c r="Q87" s="283">
        <v>3392</v>
      </c>
      <c r="R87" s="284">
        <v>4971</v>
      </c>
      <c r="S87" s="284">
        <v>7638</v>
      </c>
      <c r="T87" s="284">
        <v>9548</v>
      </c>
      <c r="U87" s="284">
        <v>11207</v>
      </c>
      <c r="V87" s="284">
        <v>13093</v>
      </c>
      <c r="W87" s="284">
        <v>14768</v>
      </c>
      <c r="X87" s="284">
        <v>16119</v>
      </c>
      <c r="Y87" s="285">
        <v>17950</v>
      </c>
      <c r="Z87" s="285">
        <v>21193</v>
      </c>
      <c r="AA87" s="285">
        <v>13771</v>
      </c>
      <c r="AB87" s="285">
        <v>24903</v>
      </c>
      <c r="AC87" s="285">
        <v>33361</v>
      </c>
      <c r="AD87" s="285">
        <v>32904</v>
      </c>
    </row>
    <row r="88" spans="2:30">
      <c r="B88" s="64" t="s">
        <v>4</v>
      </c>
      <c r="C88" s="282" t="s">
        <v>428</v>
      </c>
      <c r="D88" s="283">
        <v>340</v>
      </c>
      <c r="E88" s="283">
        <v>530</v>
      </c>
      <c r="F88" s="283">
        <v>704</v>
      </c>
      <c r="G88" s="283">
        <v>1128</v>
      </c>
      <c r="H88" s="283">
        <v>1041</v>
      </c>
      <c r="I88" s="283">
        <v>856</v>
      </c>
      <c r="J88" s="283">
        <v>796</v>
      </c>
      <c r="K88" s="283">
        <v>1268</v>
      </c>
      <c r="L88" s="283">
        <v>1941</v>
      </c>
      <c r="M88" s="283">
        <v>2779</v>
      </c>
      <c r="N88" s="283">
        <v>3438</v>
      </c>
      <c r="O88" s="283">
        <v>3715</v>
      </c>
      <c r="P88" s="283">
        <v>3203</v>
      </c>
      <c r="Q88" s="283">
        <v>2572</v>
      </c>
      <c r="R88" s="284">
        <v>3548</v>
      </c>
      <c r="S88" s="284">
        <v>5578</v>
      </c>
      <c r="T88" s="284">
        <v>6609</v>
      </c>
      <c r="U88" s="284">
        <v>7371</v>
      </c>
      <c r="V88" s="284">
        <v>8515</v>
      </c>
      <c r="W88" s="284">
        <v>9762</v>
      </c>
      <c r="X88" s="284">
        <v>9612</v>
      </c>
      <c r="Y88" s="285">
        <v>10239</v>
      </c>
      <c r="Z88" s="285">
        <v>11040</v>
      </c>
      <c r="AA88" s="285">
        <v>6055</v>
      </c>
      <c r="AB88" s="285">
        <v>11920</v>
      </c>
      <c r="AC88" s="285">
        <v>16575</v>
      </c>
      <c r="AD88" s="285">
        <v>17600</v>
      </c>
    </row>
    <row r="89" spans="2:30">
      <c r="B89" s="64" t="s">
        <v>383</v>
      </c>
      <c r="C89" s="202" t="s">
        <v>429</v>
      </c>
      <c r="D89" s="170">
        <v>0</v>
      </c>
      <c r="E89" s="170">
        <v>0</v>
      </c>
      <c r="F89" s="170">
        <v>0</v>
      </c>
      <c r="G89" s="170">
        <v>0</v>
      </c>
      <c r="H89" s="170">
        <v>0</v>
      </c>
      <c r="I89" s="170">
        <v>0</v>
      </c>
      <c r="J89" s="170">
        <v>0</v>
      </c>
      <c r="K89" s="170">
        <v>0</v>
      </c>
      <c r="L89" s="170">
        <v>0</v>
      </c>
      <c r="M89" s="170">
        <v>0</v>
      </c>
      <c r="N89" s="170">
        <v>0</v>
      </c>
      <c r="O89" s="170">
        <v>0</v>
      </c>
      <c r="P89" s="199">
        <v>8</v>
      </c>
      <c r="Q89" s="199">
        <v>84</v>
      </c>
      <c r="R89" s="200">
        <v>132</v>
      </c>
      <c r="S89" s="200">
        <v>170</v>
      </c>
      <c r="T89" s="200">
        <v>169</v>
      </c>
      <c r="U89" s="200">
        <v>149</v>
      </c>
      <c r="V89" s="200">
        <v>121</v>
      </c>
      <c r="W89" s="200">
        <v>146</v>
      </c>
      <c r="X89" s="200">
        <v>129</v>
      </c>
      <c r="Y89" s="197">
        <v>128</v>
      </c>
      <c r="Z89" s="197">
        <v>127</v>
      </c>
      <c r="AA89" s="197">
        <v>79</v>
      </c>
      <c r="AB89" s="197">
        <v>138</v>
      </c>
      <c r="AC89" s="197">
        <v>178</v>
      </c>
      <c r="AD89" s="197">
        <v>225</v>
      </c>
    </row>
    <row r="90" spans="2:30">
      <c r="B90" s="64" t="s">
        <v>384</v>
      </c>
      <c r="C90" s="202" t="s">
        <v>430</v>
      </c>
      <c r="D90" s="170">
        <v>0</v>
      </c>
      <c r="E90" s="170">
        <v>0</v>
      </c>
      <c r="F90" s="170">
        <v>0</v>
      </c>
      <c r="G90" s="170">
        <v>0</v>
      </c>
      <c r="H90" s="170">
        <v>0</v>
      </c>
      <c r="I90" s="170">
        <v>0</v>
      </c>
      <c r="J90" s="170">
        <v>0</v>
      </c>
      <c r="K90" s="170">
        <v>0</v>
      </c>
      <c r="L90" s="170">
        <v>0</v>
      </c>
      <c r="M90" s="170">
        <v>0</v>
      </c>
      <c r="N90" s="170">
        <v>0</v>
      </c>
      <c r="O90" s="170">
        <v>0</v>
      </c>
      <c r="P90" s="170">
        <v>0</v>
      </c>
      <c r="Q90" s="199">
        <v>41</v>
      </c>
      <c r="R90" s="200">
        <v>61</v>
      </c>
      <c r="S90" s="200">
        <v>103</v>
      </c>
      <c r="T90" s="200">
        <v>116</v>
      </c>
      <c r="U90" s="200">
        <v>147</v>
      </c>
      <c r="V90" s="200">
        <v>126</v>
      </c>
      <c r="W90" s="200">
        <v>113</v>
      </c>
      <c r="X90" s="200">
        <v>122</v>
      </c>
      <c r="Y90" s="197">
        <v>174</v>
      </c>
      <c r="Z90" s="197">
        <v>164</v>
      </c>
      <c r="AA90" s="197">
        <v>71</v>
      </c>
      <c r="AB90" s="197">
        <v>96</v>
      </c>
      <c r="AC90" s="197">
        <v>114</v>
      </c>
      <c r="AD90" s="197">
        <v>216</v>
      </c>
    </row>
    <row r="91" spans="2:30">
      <c r="B91" s="64" t="s">
        <v>385</v>
      </c>
      <c r="C91" s="202" t="s">
        <v>431</v>
      </c>
      <c r="D91" s="170">
        <v>0</v>
      </c>
      <c r="E91" s="170">
        <v>0</v>
      </c>
      <c r="F91" s="170">
        <v>0</v>
      </c>
      <c r="G91" s="170">
        <v>0</v>
      </c>
      <c r="H91" s="170">
        <v>0</v>
      </c>
      <c r="I91" s="170">
        <v>0</v>
      </c>
      <c r="J91" s="170">
        <v>0</v>
      </c>
      <c r="K91" s="170">
        <v>0</v>
      </c>
      <c r="L91" s="170">
        <v>0</v>
      </c>
      <c r="M91" s="170">
        <v>0</v>
      </c>
      <c r="N91" s="170">
        <v>0</v>
      </c>
      <c r="O91" s="170">
        <v>0</v>
      </c>
      <c r="P91" s="199">
        <v>5</v>
      </c>
      <c r="Q91" s="199">
        <v>510</v>
      </c>
      <c r="R91" s="200">
        <v>1071</v>
      </c>
      <c r="S91" s="200">
        <v>1194</v>
      </c>
      <c r="T91" s="200">
        <v>1391</v>
      </c>
      <c r="U91" s="200">
        <v>1756</v>
      </c>
      <c r="V91" s="200">
        <v>1419</v>
      </c>
      <c r="W91" s="200">
        <v>1204</v>
      </c>
      <c r="X91" s="200">
        <v>1226</v>
      </c>
      <c r="Y91" s="198">
        <v>1521</v>
      </c>
      <c r="Z91" s="198">
        <v>1292</v>
      </c>
      <c r="AA91" s="198">
        <v>544</v>
      </c>
      <c r="AB91" s="198">
        <v>894</v>
      </c>
      <c r="AC91" s="198">
        <v>1191</v>
      </c>
      <c r="AD91" s="198">
        <v>1306</v>
      </c>
    </row>
    <row r="92" spans="2:30">
      <c r="B92" s="64" t="s">
        <v>386</v>
      </c>
      <c r="C92" s="202" t="s">
        <v>432</v>
      </c>
      <c r="D92" s="170">
        <v>0</v>
      </c>
      <c r="E92" s="170">
        <v>0</v>
      </c>
      <c r="F92" s="170">
        <v>0</v>
      </c>
      <c r="G92" s="170">
        <v>0</v>
      </c>
      <c r="H92" s="170">
        <v>0</v>
      </c>
      <c r="I92" s="170">
        <v>0</v>
      </c>
      <c r="J92" s="170">
        <v>0</v>
      </c>
      <c r="K92" s="170">
        <v>0</v>
      </c>
      <c r="L92" s="170">
        <v>0</v>
      </c>
      <c r="M92" s="170">
        <v>0</v>
      </c>
      <c r="N92" s="170">
        <v>0</v>
      </c>
      <c r="O92" s="170">
        <v>0</v>
      </c>
      <c r="P92" s="170">
        <v>0</v>
      </c>
      <c r="Q92" s="199">
        <v>15</v>
      </c>
      <c r="R92" s="200">
        <v>32</v>
      </c>
      <c r="S92" s="200">
        <v>45</v>
      </c>
      <c r="T92" s="200">
        <v>42</v>
      </c>
      <c r="U92" s="200">
        <v>44</v>
      </c>
      <c r="V92" s="200">
        <v>42</v>
      </c>
      <c r="W92" s="200">
        <v>40</v>
      </c>
      <c r="X92" s="200">
        <v>40</v>
      </c>
      <c r="Y92" s="197">
        <v>36</v>
      </c>
      <c r="Z92" s="197">
        <v>23</v>
      </c>
      <c r="AA92" s="197">
        <v>6</v>
      </c>
      <c r="AB92" s="197">
        <v>17</v>
      </c>
      <c r="AC92" s="197">
        <v>18</v>
      </c>
      <c r="AD92" s="197">
        <v>18</v>
      </c>
    </row>
    <row r="93" spans="2:30" ht="27">
      <c r="B93" s="64" t="s">
        <v>387</v>
      </c>
      <c r="C93" s="202" t="s">
        <v>433</v>
      </c>
      <c r="D93" s="170">
        <v>0</v>
      </c>
      <c r="E93" s="170">
        <v>0</v>
      </c>
      <c r="F93" s="170">
        <v>0</v>
      </c>
      <c r="G93" s="170">
        <v>0</v>
      </c>
      <c r="H93" s="170">
        <v>0</v>
      </c>
      <c r="I93" s="170">
        <v>0</v>
      </c>
      <c r="J93" s="170">
        <v>0</v>
      </c>
      <c r="K93" s="170">
        <v>0</v>
      </c>
      <c r="L93" s="170">
        <v>0</v>
      </c>
      <c r="M93" s="170">
        <v>0</v>
      </c>
      <c r="N93" s="170">
        <v>0</v>
      </c>
      <c r="O93" s="170">
        <v>0</v>
      </c>
      <c r="P93" s="170">
        <v>0</v>
      </c>
      <c r="Q93" s="199">
        <v>13</v>
      </c>
      <c r="R93" s="200">
        <v>72</v>
      </c>
      <c r="S93" s="200">
        <v>83</v>
      </c>
      <c r="T93" s="200">
        <v>55</v>
      </c>
      <c r="U93" s="200">
        <v>63</v>
      </c>
      <c r="V93" s="200">
        <v>39</v>
      </c>
      <c r="W93" s="200">
        <v>60</v>
      </c>
      <c r="X93" s="200">
        <v>40</v>
      </c>
      <c r="Y93" s="197">
        <v>25</v>
      </c>
      <c r="Z93" s="197">
        <v>33</v>
      </c>
      <c r="AA93" s="197">
        <v>8</v>
      </c>
      <c r="AB93" s="170">
        <v>20</v>
      </c>
      <c r="AC93" s="170">
        <v>40</v>
      </c>
      <c r="AD93" s="170">
        <v>24</v>
      </c>
    </row>
    <row r="94" spans="2:30">
      <c r="B94" s="64" t="s">
        <v>456</v>
      </c>
      <c r="C94" s="202" t="s">
        <v>461</v>
      </c>
      <c r="D94" s="170">
        <v>0</v>
      </c>
      <c r="E94" s="170">
        <v>0</v>
      </c>
      <c r="F94" s="170">
        <v>0</v>
      </c>
      <c r="G94" s="170">
        <v>0</v>
      </c>
      <c r="H94" s="199">
        <v>9127</v>
      </c>
      <c r="I94" s="199">
        <v>18020</v>
      </c>
      <c r="J94" s="199">
        <v>13983</v>
      </c>
      <c r="K94" s="199">
        <v>6896</v>
      </c>
      <c r="L94" s="199">
        <v>911</v>
      </c>
      <c r="M94" s="199">
        <v>166</v>
      </c>
      <c r="N94" s="199">
        <v>30</v>
      </c>
      <c r="O94" s="170">
        <v>0</v>
      </c>
      <c r="P94" s="170">
        <v>0</v>
      </c>
      <c r="Q94" s="170">
        <v>0</v>
      </c>
      <c r="R94" s="170">
        <v>0</v>
      </c>
      <c r="S94" s="170">
        <v>0</v>
      </c>
      <c r="T94" s="170">
        <v>0</v>
      </c>
      <c r="U94" s="170">
        <v>0</v>
      </c>
      <c r="V94" s="170">
        <v>0</v>
      </c>
      <c r="W94" s="170">
        <v>0</v>
      </c>
      <c r="X94" s="170">
        <v>0</v>
      </c>
      <c r="Y94" s="170">
        <v>0</v>
      </c>
      <c r="Z94" s="170">
        <v>0</v>
      </c>
      <c r="AA94" s="170">
        <v>0</v>
      </c>
      <c r="AB94" s="170">
        <v>0</v>
      </c>
      <c r="AC94" s="170">
        <v>0</v>
      </c>
      <c r="AD94" s="170">
        <v>0</v>
      </c>
    </row>
    <row r="95" spans="2:30">
      <c r="B95" s="64" t="s">
        <v>457</v>
      </c>
      <c r="C95" s="202" t="s">
        <v>462</v>
      </c>
      <c r="D95" s="170">
        <v>0</v>
      </c>
      <c r="E95" s="170">
        <v>0</v>
      </c>
      <c r="F95" s="170">
        <v>0</v>
      </c>
      <c r="G95" s="170">
        <v>0</v>
      </c>
      <c r="H95" s="199">
        <v>14805</v>
      </c>
      <c r="I95" s="199">
        <v>19523</v>
      </c>
      <c r="J95" s="199">
        <v>12918</v>
      </c>
      <c r="K95" s="199">
        <v>7217</v>
      </c>
      <c r="L95" s="199">
        <v>951</v>
      </c>
      <c r="M95" s="199">
        <v>133</v>
      </c>
      <c r="N95" s="199">
        <v>23</v>
      </c>
      <c r="O95" s="170">
        <v>0</v>
      </c>
      <c r="P95" s="170">
        <v>0</v>
      </c>
      <c r="Q95" s="170">
        <v>0</v>
      </c>
      <c r="R95" s="170">
        <v>0</v>
      </c>
      <c r="S95" s="170">
        <v>0</v>
      </c>
      <c r="T95" s="170">
        <v>0</v>
      </c>
      <c r="U95" s="170">
        <v>0</v>
      </c>
      <c r="V95" s="170">
        <v>0</v>
      </c>
      <c r="W95" s="170">
        <v>0</v>
      </c>
      <c r="X95" s="170">
        <v>0</v>
      </c>
      <c r="Y95" s="170">
        <v>0</v>
      </c>
      <c r="Z95" s="170">
        <v>0</v>
      </c>
      <c r="AA95" s="170">
        <v>0</v>
      </c>
      <c r="AB95" s="170">
        <v>0</v>
      </c>
      <c r="AC95" s="170">
        <v>0</v>
      </c>
      <c r="AD95" s="170">
        <v>0</v>
      </c>
    </row>
    <row r="96" spans="2:30">
      <c r="B96" s="64" t="s">
        <v>458</v>
      </c>
      <c r="C96" s="202" t="s">
        <v>463</v>
      </c>
      <c r="D96" s="170">
        <v>0</v>
      </c>
      <c r="E96" s="170">
        <v>0</v>
      </c>
      <c r="F96" s="170">
        <v>0</v>
      </c>
      <c r="G96" s="170">
        <v>0</v>
      </c>
      <c r="H96" s="199">
        <v>1400</v>
      </c>
      <c r="I96" s="199">
        <v>19567</v>
      </c>
      <c r="J96" s="199">
        <v>16302</v>
      </c>
      <c r="K96" s="199">
        <v>6856</v>
      </c>
      <c r="L96" s="199">
        <v>1165</v>
      </c>
      <c r="M96" s="199">
        <v>281</v>
      </c>
      <c r="N96" s="199">
        <v>51</v>
      </c>
      <c r="O96" s="170">
        <v>0</v>
      </c>
      <c r="P96" s="170">
        <v>0</v>
      </c>
      <c r="Q96" s="170">
        <v>0</v>
      </c>
      <c r="R96" s="170">
        <v>0</v>
      </c>
      <c r="S96" s="170">
        <v>0</v>
      </c>
      <c r="T96" s="170">
        <v>0</v>
      </c>
      <c r="U96" s="170">
        <v>0</v>
      </c>
      <c r="V96" s="170">
        <v>0</v>
      </c>
      <c r="W96" s="170">
        <v>0</v>
      </c>
      <c r="X96" s="170">
        <v>0</v>
      </c>
      <c r="Y96" s="170">
        <v>0</v>
      </c>
      <c r="Z96" s="170">
        <v>0</v>
      </c>
      <c r="AA96" s="170">
        <v>0</v>
      </c>
      <c r="AB96" s="170">
        <v>0</v>
      </c>
      <c r="AC96" s="170">
        <v>0</v>
      </c>
      <c r="AD96" s="170">
        <v>0</v>
      </c>
    </row>
    <row r="97" spans="2:30">
      <c r="B97" s="201" t="s">
        <v>484</v>
      </c>
      <c r="C97" s="203" t="s">
        <v>503</v>
      </c>
      <c r="D97" s="66">
        <v>38006</v>
      </c>
      <c r="E97" s="66">
        <v>8358</v>
      </c>
      <c r="F97" s="196">
        <v>0</v>
      </c>
      <c r="G97" s="196">
        <v>0</v>
      </c>
      <c r="H97" s="196">
        <v>0</v>
      </c>
      <c r="I97" s="196">
        <v>0</v>
      </c>
      <c r="J97" s="196">
        <v>0</v>
      </c>
      <c r="K97" s="196">
        <v>0</v>
      </c>
      <c r="L97" s="196">
        <v>0</v>
      </c>
      <c r="M97" s="196">
        <v>0</v>
      </c>
      <c r="N97" s="196">
        <v>0</v>
      </c>
      <c r="O97" s="196">
        <v>0</v>
      </c>
      <c r="P97" s="196">
        <v>0</v>
      </c>
      <c r="Q97" s="196">
        <v>0</v>
      </c>
      <c r="R97" s="196">
        <v>0</v>
      </c>
      <c r="S97" s="196">
        <v>0</v>
      </c>
      <c r="T97" s="196">
        <v>0</v>
      </c>
      <c r="U97" s="196">
        <v>0</v>
      </c>
      <c r="V97" s="196">
        <v>0</v>
      </c>
      <c r="W97" s="196">
        <v>0</v>
      </c>
      <c r="X97" s="196">
        <v>0</v>
      </c>
      <c r="Y97" s="196">
        <v>0</v>
      </c>
      <c r="Z97" s="196">
        <v>0</v>
      </c>
      <c r="AA97" s="196">
        <v>0</v>
      </c>
      <c r="AB97" s="196">
        <v>0</v>
      </c>
      <c r="AC97" s="196">
        <v>0</v>
      </c>
      <c r="AD97" s="196">
        <v>0</v>
      </c>
    </row>
    <row r="98" spans="2:30">
      <c r="D98" s="35"/>
      <c r="E98" s="35"/>
      <c r="F98" s="35"/>
      <c r="G98" s="35"/>
      <c r="H98" s="54"/>
      <c r="I98" s="54"/>
      <c r="J98" s="54"/>
      <c r="K98" s="54"/>
      <c r="L98" s="54"/>
      <c r="O98" s="68"/>
      <c r="P98" s="68"/>
      <c r="Q98" s="68"/>
      <c r="R98" s="68"/>
      <c r="S98" s="68"/>
      <c r="T98" s="68"/>
    </row>
    <row r="99" spans="2:30">
      <c r="B99" s="149" t="s">
        <v>505</v>
      </c>
      <c r="C99" s="142"/>
      <c r="D99" s="142"/>
      <c r="E99" s="142"/>
      <c r="F99" s="142"/>
      <c r="G99" s="142"/>
      <c r="H99" s="142"/>
      <c r="I99" s="142"/>
      <c r="J99" s="142"/>
      <c r="K99" s="142"/>
      <c r="L99" s="142"/>
      <c r="M99" s="142"/>
      <c r="N99" s="142"/>
      <c r="O99" s="142"/>
      <c r="P99" s="142"/>
      <c r="Q99" s="142"/>
      <c r="R99" s="142"/>
      <c r="S99" s="142"/>
      <c r="T99" s="142"/>
      <c r="U99" s="142"/>
      <c r="V99" s="142"/>
      <c r="W99" s="142"/>
      <c r="X99" s="142"/>
    </row>
    <row r="100" spans="2:30" s="24" customFormat="1" ht="12.75">
      <c r="B100" s="149" t="s">
        <v>854</v>
      </c>
      <c r="C100" s="142"/>
      <c r="D100" s="142"/>
      <c r="E100" s="142"/>
      <c r="F100" s="142"/>
      <c r="G100" s="142"/>
      <c r="H100" s="142"/>
      <c r="I100" s="142"/>
      <c r="J100" s="142"/>
      <c r="K100" s="142"/>
      <c r="L100" s="142"/>
      <c r="M100" s="142"/>
      <c r="N100" s="142"/>
      <c r="O100" s="142"/>
      <c r="P100" s="142"/>
      <c r="Q100" s="142"/>
      <c r="Y100" s="69"/>
      <c r="Z100" s="69"/>
      <c r="AA100" s="69"/>
      <c r="AB100" s="69"/>
      <c r="AC100" s="69"/>
      <c r="AD100" s="69"/>
    </row>
    <row r="101" spans="2:30" s="24" customFormat="1" ht="12.75">
      <c r="B101" s="204" t="s">
        <v>533</v>
      </c>
      <c r="C101" s="150"/>
      <c r="D101" s="150"/>
      <c r="E101" s="150"/>
      <c r="F101" s="150"/>
      <c r="G101" s="150"/>
      <c r="H101" s="150"/>
      <c r="I101" s="150"/>
      <c r="J101" s="150"/>
      <c r="K101" s="150"/>
      <c r="L101" s="80"/>
      <c r="M101" s="80"/>
      <c r="N101" s="80"/>
      <c r="O101" s="80"/>
      <c r="P101" s="80"/>
      <c r="Q101" s="80"/>
      <c r="Y101" s="69"/>
      <c r="Z101" s="69"/>
      <c r="AA101" s="69"/>
      <c r="AB101" s="69"/>
      <c r="AC101" s="69"/>
      <c r="AD101" s="69"/>
    </row>
    <row r="102" spans="2:30">
      <c r="B102" s="78" t="s">
        <v>535</v>
      </c>
    </row>
    <row r="103" spans="2:30"/>
  </sheetData>
  <mergeCells count="2">
    <mergeCell ref="D1:AB6"/>
    <mergeCell ref="AE7:AE8"/>
  </mergeCells>
  <conditionalFormatting sqref="D89:E96">
    <cfRule type="cellIs" dxfId="366" priority="104" operator="equal">
      <formula>$E$179</formula>
    </cfRule>
    <cfRule type="cellIs" dxfId="365" priority="103" operator="equal">
      <formula>0</formula>
    </cfRule>
  </conditionalFormatting>
  <conditionalFormatting sqref="D41:G41">
    <cfRule type="cellIs" dxfId="364" priority="33" operator="equal">
      <formula>0</formula>
    </cfRule>
    <cfRule type="cellIs" dxfId="363" priority="34" operator="equal">
      <formula>$E$179</formula>
    </cfRule>
  </conditionalFormatting>
  <conditionalFormatting sqref="D52:G53">
    <cfRule type="cellIs" dxfId="362" priority="42" operator="equal">
      <formula>$E$179</formula>
    </cfRule>
    <cfRule type="cellIs" dxfId="361" priority="41" operator="equal">
      <formula>0</formula>
    </cfRule>
  </conditionalFormatting>
  <conditionalFormatting sqref="D78:G86">
    <cfRule type="cellIs" dxfId="360" priority="102" operator="equal">
      <formula>$E$179</formula>
    </cfRule>
    <cfRule type="cellIs" dxfId="359" priority="101" operator="equal">
      <formula>0</formula>
    </cfRule>
  </conditionalFormatting>
  <conditionalFormatting sqref="D32:J32">
    <cfRule type="cellIs" dxfId="358" priority="25" operator="equal">
      <formula>0</formula>
    </cfRule>
    <cfRule type="cellIs" dxfId="357" priority="26" operator="equal">
      <formula>$E$179</formula>
    </cfRule>
  </conditionalFormatting>
  <conditionalFormatting sqref="D40:J40">
    <cfRule type="cellIs" dxfId="356" priority="31" operator="equal">
      <formula>0</formula>
    </cfRule>
    <cfRule type="cellIs" dxfId="355" priority="32" operator="equal">
      <formula>$E$179</formula>
    </cfRule>
  </conditionalFormatting>
  <conditionalFormatting sqref="D26:K29">
    <cfRule type="cellIs" dxfId="354" priority="23" operator="equal">
      <formula>0</formula>
    </cfRule>
    <cfRule type="cellIs" dxfId="353" priority="24" operator="equal">
      <formula>$E$179</formula>
    </cfRule>
  </conditionalFormatting>
  <conditionalFormatting sqref="D44:K44">
    <cfRule type="cellIs" dxfId="352" priority="39" operator="equal">
      <formula>0</formula>
    </cfRule>
    <cfRule type="cellIs" dxfId="351" priority="40" operator="equal">
      <formula>$E$179</formula>
    </cfRule>
  </conditionalFormatting>
  <conditionalFormatting sqref="D15:M15">
    <cfRule type="cellIs" dxfId="350" priority="15" operator="equal">
      <formula>0</formula>
    </cfRule>
    <cfRule type="cellIs" dxfId="349" priority="16" operator="equal">
      <formula>$E$179</formula>
    </cfRule>
  </conditionalFormatting>
  <conditionalFormatting sqref="D58:N58">
    <cfRule type="cellIs" dxfId="348" priority="46" operator="equal">
      <formula>$E$179</formula>
    </cfRule>
    <cfRule type="cellIs" dxfId="347" priority="45" operator="equal">
      <formula>0</formula>
    </cfRule>
  </conditionalFormatting>
  <conditionalFormatting sqref="D21:R22">
    <cfRule type="cellIs" dxfId="346" priority="17" operator="equal">
      <formula>0</formula>
    </cfRule>
    <cfRule type="cellIs" dxfId="345" priority="18" operator="equal">
      <formula>$E$179</formula>
    </cfRule>
  </conditionalFormatting>
  <conditionalFormatting sqref="E63:I63">
    <cfRule type="cellIs" dxfId="344" priority="66" operator="equal">
      <formula>$E$179</formula>
    </cfRule>
    <cfRule type="cellIs" dxfId="343" priority="65" operator="equal">
      <formula>0</formula>
    </cfRule>
  </conditionalFormatting>
  <conditionalFormatting sqref="F89:G97">
    <cfRule type="cellIs" dxfId="342" priority="106" operator="equal">
      <formula>$E$179</formula>
    </cfRule>
    <cfRule type="cellIs" dxfId="341" priority="105" operator="equal">
      <formula>0</formula>
    </cfRule>
  </conditionalFormatting>
  <conditionalFormatting sqref="H82:I85">
    <cfRule type="cellIs" dxfId="340" priority="73" operator="equal">
      <formula>0</formula>
    </cfRule>
    <cfRule type="cellIs" dxfId="339" priority="74" operator="equal">
      <formula>$E$179</formula>
    </cfRule>
  </conditionalFormatting>
  <conditionalFormatting sqref="H97:N97">
    <cfRule type="cellIs" dxfId="338" priority="76" operator="equal">
      <formula>$E$179</formula>
    </cfRule>
    <cfRule type="cellIs" dxfId="337" priority="75" operator="equal">
      <formula>0</formula>
    </cfRule>
  </conditionalFormatting>
  <conditionalFormatting sqref="H89:O93">
    <cfRule type="cellIs" dxfId="336" priority="85" operator="equal">
      <formula>0</formula>
    </cfRule>
    <cfRule type="cellIs" dxfId="335" priority="86" operator="equal">
      <formula>$E$179</formula>
    </cfRule>
  </conditionalFormatting>
  <conditionalFormatting sqref="H78:Q81">
    <cfRule type="cellIs" dxfId="334" priority="99" operator="equal">
      <formula>0</formula>
    </cfRule>
    <cfRule type="cellIs" dxfId="333" priority="100" operator="equal">
      <formula>$E$179</formula>
    </cfRule>
  </conditionalFormatting>
  <conditionalFormatting sqref="H86:U86">
    <cfRule type="cellIs" dxfId="332" priority="70" operator="equal">
      <formula>$E$179</formula>
    </cfRule>
    <cfRule type="cellIs" dxfId="331" priority="69" operator="equal">
      <formula>0</formula>
    </cfRule>
  </conditionalFormatting>
  <conditionalFormatting sqref="H38:AD38">
    <cfRule type="cellIs" dxfId="330" priority="14" operator="equal">
      <formula>$E$179</formula>
    </cfRule>
    <cfRule type="cellIs" dxfId="329" priority="13" operator="equal">
      <formula>0</formula>
    </cfRule>
  </conditionalFormatting>
  <conditionalFormatting sqref="J84:K85">
    <cfRule type="cellIs" dxfId="328" priority="72" operator="equal">
      <formula>$E$179</formula>
    </cfRule>
    <cfRule type="cellIs" dxfId="327" priority="71" operator="equal">
      <formula>0</formula>
    </cfRule>
  </conditionalFormatting>
  <conditionalFormatting sqref="L29:M29">
    <cfRule type="cellIs" dxfId="326" priority="22" operator="equal">
      <formula>$E$179</formula>
    </cfRule>
    <cfRule type="cellIs" dxfId="325" priority="21" operator="equal">
      <formula>0</formula>
    </cfRule>
  </conditionalFormatting>
  <conditionalFormatting sqref="L26:Q26">
    <cfRule type="cellIs" dxfId="324" priority="19" operator="equal">
      <formula>0</formula>
    </cfRule>
    <cfRule type="cellIs" dxfId="323" priority="20" operator="equal">
      <formula>$E$179</formula>
    </cfRule>
  </conditionalFormatting>
  <conditionalFormatting sqref="M63">
    <cfRule type="cellIs" dxfId="322" priority="64" operator="equal">
      <formula>$E$179</formula>
    </cfRule>
    <cfRule type="cellIs" dxfId="321" priority="63" operator="equal">
      <formula>0</formula>
    </cfRule>
  </conditionalFormatting>
  <conditionalFormatting sqref="M60:N60">
    <cfRule type="cellIs" dxfId="320" priority="58" operator="equal">
      <formula>$E$179</formula>
    </cfRule>
    <cfRule type="cellIs" dxfId="319" priority="57" operator="equal">
      <formula>0</formula>
    </cfRule>
  </conditionalFormatting>
  <conditionalFormatting sqref="O94:AA97">
    <cfRule type="cellIs" dxfId="318" priority="78" operator="equal">
      <formula>$E$179</formula>
    </cfRule>
    <cfRule type="cellIs" dxfId="317" priority="77" operator="equal">
      <formula>0</formula>
    </cfRule>
  </conditionalFormatting>
  <conditionalFormatting sqref="O44:AD44">
    <cfRule type="cellIs" dxfId="316" priority="9" operator="equal">
      <formula>0</formula>
    </cfRule>
    <cfRule type="cellIs" dxfId="315" priority="10" operator="equal">
      <formula>$E$179</formula>
    </cfRule>
  </conditionalFormatting>
  <conditionalFormatting sqref="P58">
    <cfRule type="cellIs" dxfId="314" priority="47" operator="equal">
      <formula>0</formula>
    </cfRule>
    <cfRule type="cellIs" dxfId="313" priority="48" operator="equal">
      <formula>$E$179</formula>
    </cfRule>
  </conditionalFormatting>
  <conditionalFormatting sqref="P63">
    <cfRule type="cellIs" dxfId="312" priority="61" operator="equal">
      <formula>0</formula>
    </cfRule>
    <cfRule type="cellIs" dxfId="311" priority="62" operator="equal">
      <formula>$E$179</formula>
    </cfRule>
  </conditionalFormatting>
  <conditionalFormatting sqref="P90">
    <cfRule type="cellIs" dxfId="310" priority="80" operator="equal">
      <formula>$E$179</formula>
    </cfRule>
    <cfRule type="cellIs" dxfId="309" priority="79" operator="equal">
      <formula>0</formula>
    </cfRule>
  </conditionalFormatting>
  <conditionalFormatting sqref="P92:P93">
    <cfRule type="cellIs" dxfId="308" priority="81" operator="equal">
      <formula>0</formula>
    </cfRule>
    <cfRule type="cellIs" dxfId="307" priority="82" operator="equal">
      <formula>$E$179</formula>
    </cfRule>
  </conditionalFormatting>
  <conditionalFormatting sqref="Q60:R60">
    <cfRule type="cellIs" dxfId="306" priority="55" operator="equal">
      <formula>0</formula>
    </cfRule>
    <cfRule type="cellIs" dxfId="305" priority="56" operator="equal">
      <formula>$E$179</formula>
    </cfRule>
  </conditionalFormatting>
  <conditionalFormatting sqref="R79:R81">
    <cfRule type="cellIs" dxfId="304" priority="98" operator="equal">
      <formula>$E$179</formula>
    </cfRule>
    <cfRule type="cellIs" dxfId="303" priority="97" operator="equal">
      <formula>0</formula>
    </cfRule>
  </conditionalFormatting>
  <conditionalFormatting sqref="S58">
    <cfRule type="cellIs" dxfId="302" priority="50" operator="equal">
      <formula>$E$179</formula>
    </cfRule>
    <cfRule type="cellIs" dxfId="301" priority="49" operator="equal">
      <formula>0</formula>
    </cfRule>
  </conditionalFormatting>
  <conditionalFormatting sqref="S81:V81">
    <cfRule type="cellIs" dxfId="300" priority="89" operator="equal">
      <formula>0</formula>
    </cfRule>
    <cfRule type="cellIs" dxfId="299" priority="90" operator="equal">
      <formula>$E$179</formula>
    </cfRule>
  </conditionalFormatting>
  <conditionalFormatting sqref="S79:AA79">
    <cfRule type="cellIs" dxfId="298" priority="96" operator="equal">
      <formula>$E$179</formula>
    </cfRule>
    <cfRule type="cellIs" dxfId="297" priority="95" operator="equal">
      <formula>0</formula>
    </cfRule>
  </conditionalFormatting>
  <conditionalFormatting sqref="T80:V80">
    <cfRule type="cellIs" dxfId="296" priority="92" operator="equal">
      <formula>$E$179</formula>
    </cfRule>
    <cfRule type="cellIs" dxfId="295" priority="91" operator="equal">
      <formula>0</formula>
    </cfRule>
  </conditionalFormatting>
  <conditionalFormatting sqref="T41:AD41">
    <cfRule type="cellIs" dxfId="294" priority="36" operator="equal">
      <formula>$E$179</formula>
    </cfRule>
    <cfRule type="cellIs" dxfId="293" priority="35" operator="equal">
      <formula>0</formula>
    </cfRule>
  </conditionalFormatting>
  <conditionalFormatting sqref="U78:AA78">
    <cfRule type="cellIs" dxfId="292" priority="94" operator="equal">
      <formula>$E$179</formula>
    </cfRule>
    <cfRule type="cellIs" dxfId="291" priority="93" operator="equal">
      <formula>0</formula>
    </cfRule>
  </conditionalFormatting>
  <conditionalFormatting sqref="U58:AD58">
    <cfRule type="cellIs" dxfId="290" priority="8" operator="equal">
      <formula>$E$179</formula>
    </cfRule>
    <cfRule type="cellIs" dxfId="289" priority="7" operator="equal">
      <formula>0</formula>
    </cfRule>
  </conditionalFormatting>
  <conditionalFormatting sqref="V67">
    <cfRule type="cellIs" dxfId="288" priority="68" operator="equal">
      <formula>$E$179</formula>
    </cfRule>
    <cfRule type="cellIs" dxfId="287" priority="67" operator="equal">
      <formula>0</formula>
    </cfRule>
  </conditionalFormatting>
  <conditionalFormatting sqref="W32:AD32">
    <cfRule type="cellIs" dxfId="286" priority="27" operator="equal">
      <formula>0</formula>
    </cfRule>
    <cfRule type="cellIs" dxfId="285" priority="28" operator="equal">
      <formula>$E$179</formula>
    </cfRule>
  </conditionalFormatting>
  <conditionalFormatting sqref="X60">
    <cfRule type="cellIs" dxfId="284" priority="54" operator="equal">
      <formula>$E$179</formula>
    </cfRule>
    <cfRule type="cellIs" dxfId="283" priority="53" operator="equal">
      <formula>0</formula>
    </cfRule>
  </conditionalFormatting>
  <conditionalFormatting sqref="X63:AA63">
    <cfRule type="cellIs" dxfId="282" priority="60" operator="equal">
      <formula>$E$179</formula>
    </cfRule>
    <cfRule type="cellIs" dxfId="281" priority="59" operator="equal">
      <formula>0</formula>
    </cfRule>
  </conditionalFormatting>
  <conditionalFormatting sqref="X80:AA81">
    <cfRule type="cellIs" dxfId="280" priority="87" operator="equal">
      <formula>0</formula>
    </cfRule>
    <cfRule type="cellIs" dxfId="279" priority="88" operator="equal">
      <formula>$E$179</formula>
    </cfRule>
  </conditionalFormatting>
  <conditionalFormatting sqref="Y53:Z53">
    <cfRule type="cellIs" dxfId="278" priority="43" operator="equal">
      <formula>0</formula>
    </cfRule>
    <cfRule type="cellIs" dxfId="277" priority="44" operator="equal">
      <formula>$E$179</formula>
    </cfRule>
  </conditionalFormatting>
  <conditionalFormatting sqref="AB42:AD42">
    <cfRule type="cellIs" dxfId="276" priority="11" operator="equal">
      <formula>0</formula>
    </cfRule>
    <cfRule type="cellIs" dxfId="275" priority="12" operator="equal">
      <formula>$E$179</formula>
    </cfRule>
  </conditionalFormatting>
  <conditionalFormatting sqref="AB78:AD81">
    <cfRule type="cellIs" dxfId="274" priority="5" operator="equal">
      <formula>0</formula>
    </cfRule>
    <cfRule type="cellIs" dxfId="273" priority="6" operator="equal">
      <formula>$E$179</formula>
    </cfRule>
  </conditionalFormatting>
  <conditionalFormatting sqref="AB93:AD97">
    <cfRule type="cellIs" dxfId="272" priority="2" operator="equal">
      <formula>$E$179</formula>
    </cfRule>
    <cfRule type="cellIs" dxfId="271" priority="1" operator="equal">
      <formula>0</formula>
    </cfRule>
  </conditionalFormatting>
  <hyperlinks>
    <hyperlink ref="B101" r:id="rId1" display="https://travel.state.gov/content/travel/en/legal/visa-law0/visa-statistics/annual-reports.html" xr:uid="{00000000-0004-0000-0400-000000000000}"/>
    <hyperlink ref="AE7:AE8" location="Índice!A1" display="Regresar" xr:uid="{00000000-0004-0000-0400-000001000000}"/>
  </hyperlinks>
  <pageMargins left="0.70866141732283472" right="0.70866141732283472" top="0.74803149606299213" bottom="0.74803149606299213" header="0.31496062992125984" footer="0.31496062992125984"/>
  <pageSetup scale="50" orientation="landscape" horizontalDpi="4294967293"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U73"/>
  <sheetViews>
    <sheetView zoomScaleNormal="100" workbookViewId="0">
      <pane xSplit="3" ySplit="5" topLeftCell="G6" activePane="bottomRight" state="frozen"/>
      <selection pane="topRight" activeCell="D1" sqref="D1"/>
      <selection pane="bottomLeft" activeCell="A6" sqref="A6"/>
      <selection pane="bottomRight" activeCell="AD7" sqref="AD7"/>
    </sheetView>
  </sheetViews>
  <sheetFormatPr baseColWidth="10" defaultColWidth="0" defaultRowHeight="18" zeroHeight="1"/>
  <cols>
    <col min="1" max="1" width="2.85546875" style="1" hidden="1" customWidth="1"/>
    <col min="2" max="2" width="12" style="1" customWidth="1"/>
    <col min="3" max="3" width="79.85546875" style="1" customWidth="1"/>
    <col min="4" max="7" width="11.42578125" style="51" customWidth="1"/>
    <col min="8" max="8" width="11.5703125" style="51" customWidth="1"/>
    <col min="9" max="24" width="11.42578125" style="51" customWidth="1"/>
    <col min="25" max="25" width="11.42578125" style="1" customWidth="1"/>
    <col min="26" max="26" width="11.140625" style="1" customWidth="1"/>
    <col min="27" max="30" width="12.5703125" style="1" customWidth="1"/>
    <col min="31" max="31" width="12.140625" style="1" bestFit="1" customWidth="1"/>
    <col min="32" max="32" width="2.85546875" style="1" customWidth="1"/>
    <col min="33" max="36" width="11.7109375" style="1" hidden="1" customWidth="1"/>
    <col min="37" max="39" width="11.42578125" style="1" hidden="1" customWidth="1"/>
    <col min="40" max="40" width="11.7109375" style="1" hidden="1" customWidth="1"/>
    <col min="41" max="41" width="12.140625" style="1" hidden="1" customWidth="1"/>
    <col min="42" max="42" width="12.5703125" style="1" hidden="1" customWidth="1"/>
    <col min="43" max="43" width="12.140625" style="1" hidden="1" customWidth="1"/>
    <col min="44" max="44" width="12.5703125" style="1" hidden="1" customWidth="1"/>
    <col min="45" max="1061" width="0" style="1" hidden="1" customWidth="1"/>
    <col min="1062" max="16384" width="11.42578125" style="1" hidden="1"/>
  </cols>
  <sheetData>
    <row r="1" spans="2:46" ht="14.25" customHeight="1"/>
    <row r="2" spans="2:46" ht="60.75" customHeight="1">
      <c r="D2" s="314" t="s">
        <v>855</v>
      </c>
      <c r="E2" s="314"/>
      <c r="F2" s="314"/>
      <c r="G2" s="314"/>
      <c r="H2" s="314"/>
      <c r="I2" s="314"/>
      <c r="J2" s="314"/>
      <c r="K2" s="314"/>
      <c r="L2" s="314"/>
      <c r="M2" s="314"/>
      <c r="N2" s="314"/>
      <c r="O2" s="314"/>
      <c r="P2" s="314"/>
      <c r="Q2" s="314"/>
      <c r="R2" s="314"/>
      <c r="S2" s="314"/>
      <c r="T2" s="314"/>
      <c r="U2" s="314"/>
      <c r="V2" s="314"/>
      <c r="W2" s="314"/>
      <c r="X2" s="314"/>
      <c r="Y2" s="39"/>
      <c r="Z2" s="39"/>
      <c r="AA2" s="39"/>
      <c r="AB2" s="39"/>
      <c r="AC2" s="39"/>
      <c r="AD2" s="39"/>
      <c r="AE2" s="39"/>
    </row>
    <row r="3" spans="2:46">
      <c r="B3" s="316" t="s">
        <v>517</v>
      </c>
      <c r="C3" s="316"/>
      <c r="D3" s="313" t="s">
        <v>27</v>
      </c>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09" t="s">
        <v>524</v>
      </c>
    </row>
    <row r="4" spans="2:46">
      <c r="B4" s="316"/>
      <c r="C4" s="316"/>
      <c r="D4" s="153">
        <v>1997</v>
      </c>
      <c r="E4" s="153">
        <v>1998</v>
      </c>
      <c r="F4" s="153">
        <v>1999</v>
      </c>
      <c r="G4" s="153">
        <v>2000</v>
      </c>
      <c r="H4" s="153">
        <v>2001</v>
      </c>
      <c r="I4" s="153">
        <v>2002</v>
      </c>
      <c r="J4" s="153">
        <v>2003</v>
      </c>
      <c r="K4" s="153">
        <v>2004</v>
      </c>
      <c r="L4" s="153">
        <v>2005</v>
      </c>
      <c r="M4" s="153">
        <v>2006</v>
      </c>
      <c r="N4" s="153">
        <v>2007</v>
      </c>
      <c r="O4" s="153">
        <v>2008</v>
      </c>
      <c r="P4" s="153">
        <v>2009</v>
      </c>
      <c r="Q4" s="153">
        <v>2010</v>
      </c>
      <c r="R4" s="153">
        <v>2011</v>
      </c>
      <c r="S4" s="153">
        <v>2012</v>
      </c>
      <c r="T4" s="153">
        <v>2013</v>
      </c>
      <c r="U4" s="153">
        <v>2014</v>
      </c>
      <c r="V4" s="153">
        <v>2015</v>
      </c>
      <c r="W4" s="154">
        <v>2016</v>
      </c>
      <c r="X4" s="154">
        <v>2017</v>
      </c>
      <c r="Y4" s="153">
        <v>2018</v>
      </c>
      <c r="Z4" s="153">
        <v>2019</v>
      </c>
      <c r="AA4" s="153">
        <v>2020</v>
      </c>
      <c r="AB4" s="153">
        <v>2021</v>
      </c>
      <c r="AC4" s="153">
        <v>2022</v>
      </c>
      <c r="AD4" s="153">
        <v>2023</v>
      </c>
      <c r="AE4" s="309"/>
    </row>
    <row r="5" spans="2:46" ht="21" customHeight="1">
      <c r="B5" s="315" t="s">
        <v>242</v>
      </c>
      <c r="C5" s="315"/>
      <c r="D5" s="151">
        <f t="shared" ref="D5:Y5" si="0">SUM(D6:D31)</f>
        <v>5942061</v>
      </c>
      <c r="E5" s="151">
        <f t="shared" si="0"/>
        <v>5814153</v>
      </c>
      <c r="F5" s="151">
        <f t="shared" si="0"/>
        <v>6192478</v>
      </c>
      <c r="G5" s="151">
        <f t="shared" si="0"/>
        <v>7141636</v>
      </c>
      <c r="H5" s="151">
        <f t="shared" si="0"/>
        <v>7588778</v>
      </c>
      <c r="I5" s="151">
        <f t="shared" si="0"/>
        <v>5769437</v>
      </c>
      <c r="J5" s="151">
        <f t="shared" si="0"/>
        <v>4881634</v>
      </c>
      <c r="K5" s="151">
        <f t="shared" si="0"/>
        <v>5049099</v>
      </c>
      <c r="L5" s="151">
        <f t="shared" si="0"/>
        <v>5388951</v>
      </c>
      <c r="M5" s="151">
        <f t="shared" si="0"/>
        <v>5836730</v>
      </c>
      <c r="N5" s="151">
        <f t="shared" si="0"/>
        <v>6444285</v>
      </c>
      <c r="O5" s="151">
        <f t="shared" si="0"/>
        <v>6603076</v>
      </c>
      <c r="P5" s="151">
        <f t="shared" si="0"/>
        <v>5804182</v>
      </c>
      <c r="Q5" s="151">
        <f t="shared" si="0"/>
        <v>6422751</v>
      </c>
      <c r="R5" s="151">
        <f t="shared" si="0"/>
        <v>7507939</v>
      </c>
      <c r="S5" s="151">
        <f t="shared" si="0"/>
        <v>8927090</v>
      </c>
      <c r="T5" s="151">
        <f t="shared" si="0"/>
        <v>9164349</v>
      </c>
      <c r="U5" s="151">
        <f t="shared" si="0"/>
        <v>9932480</v>
      </c>
      <c r="V5" s="152">
        <f t="shared" si="0"/>
        <v>10891745</v>
      </c>
      <c r="W5" s="152">
        <f t="shared" si="0"/>
        <v>10381491</v>
      </c>
      <c r="X5" s="152">
        <f t="shared" si="0"/>
        <v>9681913</v>
      </c>
      <c r="Y5" s="152">
        <f t="shared" si="0"/>
        <v>9028026</v>
      </c>
      <c r="Z5" s="152">
        <f>SUM(Z6:Z32)</f>
        <v>8742068</v>
      </c>
      <c r="AA5" s="152">
        <f>SUM(AA6:AA32)</f>
        <v>4013210</v>
      </c>
      <c r="AB5" s="152">
        <f t="shared" ref="AB5" si="1">SUM(AB6:AB32)</f>
        <v>2792083</v>
      </c>
      <c r="AC5" s="152">
        <f>SUM(AC6:AC31)</f>
        <v>6815120</v>
      </c>
      <c r="AD5" s="152">
        <f>SUM(AD6:AD31)</f>
        <v>10438327</v>
      </c>
      <c r="AE5" s="309"/>
    </row>
    <row r="6" spans="2:46">
      <c r="B6" s="41" t="s">
        <v>6</v>
      </c>
      <c r="C6" s="42" t="s">
        <v>196</v>
      </c>
      <c r="D6" s="43">
        <v>79291</v>
      </c>
      <c r="E6" s="43">
        <v>79583</v>
      </c>
      <c r="F6" s="43">
        <v>79371</v>
      </c>
      <c r="G6" s="43">
        <v>82263</v>
      </c>
      <c r="H6" s="43">
        <v>78288</v>
      </c>
      <c r="I6" s="43">
        <v>84151</v>
      </c>
      <c r="J6" s="43">
        <v>83503</v>
      </c>
      <c r="K6" s="43">
        <v>92356</v>
      </c>
      <c r="L6" s="43">
        <v>94222</v>
      </c>
      <c r="M6" s="43">
        <v>92320</v>
      </c>
      <c r="N6" s="43">
        <v>93557</v>
      </c>
      <c r="O6" s="43">
        <v>97333</v>
      </c>
      <c r="P6" s="43">
        <v>102825</v>
      </c>
      <c r="Q6" s="43">
        <v>106807</v>
      </c>
      <c r="R6" s="43">
        <v>108519</v>
      </c>
      <c r="S6" s="43">
        <v>111571</v>
      </c>
      <c r="T6" s="43">
        <v>107703</v>
      </c>
      <c r="U6" s="43">
        <v>113251</v>
      </c>
      <c r="V6" s="43">
        <v>112585</v>
      </c>
      <c r="W6" s="44">
        <v>113581</v>
      </c>
      <c r="X6" s="44">
        <v>109913</v>
      </c>
      <c r="Y6" s="44">
        <v>113820</v>
      </c>
      <c r="Z6" s="44">
        <v>110028</v>
      </c>
      <c r="AA6" s="44">
        <v>55879</v>
      </c>
      <c r="AB6" s="44">
        <v>56894</v>
      </c>
      <c r="AC6" s="44">
        <v>95955</v>
      </c>
      <c r="AD6" s="44">
        <v>108678</v>
      </c>
    </row>
    <row r="7" spans="2:46">
      <c r="B7" s="41" t="s">
        <v>7</v>
      </c>
      <c r="C7" s="42" t="s">
        <v>197</v>
      </c>
      <c r="D7" s="35">
        <f>232377+1020402+3070539+387845</f>
        <v>4711163</v>
      </c>
      <c r="E7" s="35">
        <f>192837+854738+3226799+289883</f>
        <v>4564257</v>
      </c>
      <c r="F7" s="35">
        <f>93019+642676+3447822+676386</f>
        <v>4859903</v>
      </c>
      <c r="G7" s="35">
        <f>75919+509031+3567580+1510133</f>
        <v>5662663</v>
      </c>
      <c r="H7" s="35">
        <f>84201+381431+3527118+1990402</f>
        <v>5983152</v>
      </c>
      <c r="I7" s="35">
        <f>75642+255487+2528103+1399819</f>
        <v>4259051</v>
      </c>
      <c r="J7" s="35">
        <f>60892+2207303+836407+271358</f>
        <v>3375960</v>
      </c>
      <c r="K7" s="35">
        <f>53245+2340795+740616+279106</f>
        <v>3413762</v>
      </c>
      <c r="L7" s="35">
        <f>52649+2709468+732566+245829</f>
        <v>3740512</v>
      </c>
      <c r="M7" s="35">
        <v>4076215</v>
      </c>
      <c r="N7" s="35">
        <v>4514167</v>
      </c>
      <c r="O7" s="35">
        <v>4696118</v>
      </c>
      <c r="P7" s="35">
        <v>4116984</v>
      </c>
      <c r="Q7" s="35">
        <v>4652952</v>
      </c>
      <c r="R7" s="35">
        <v>5614309</v>
      </c>
      <c r="S7" s="35">
        <v>6955760</v>
      </c>
      <c r="T7" s="35">
        <v>7086009</v>
      </c>
      <c r="U7" s="35">
        <v>7681300</v>
      </c>
      <c r="V7" s="43">
        <v>8510491</v>
      </c>
      <c r="W7" s="44">
        <v>8072189</v>
      </c>
      <c r="X7" s="44">
        <v>7432515</v>
      </c>
      <c r="Y7" s="44">
        <v>6811878</v>
      </c>
      <c r="Z7" s="44">
        <v>6470961</v>
      </c>
      <c r="AA7" s="44">
        <v>2849752</v>
      </c>
      <c r="AB7" s="44">
        <v>1343787</v>
      </c>
      <c r="AC7" s="44">
        <v>4500529</v>
      </c>
      <c r="AD7" s="44">
        <v>7760827</v>
      </c>
      <c r="AE7" s="45"/>
      <c r="AF7" s="45"/>
      <c r="AG7" s="45"/>
      <c r="AH7" s="45"/>
      <c r="AI7" s="45"/>
      <c r="AJ7" s="45"/>
      <c r="AK7" s="45"/>
      <c r="AL7" s="46"/>
      <c r="AM7" s="46"/>
      <c r="AN7" s="46"/>
      <c r="AO7" s="46"/>
      <c r="AP7" s="46"/>
      <c r="AQ7" s="46"/>
      <c r="AR7" s="46"/>
      <c r="AS7" s="46"/>
      <c r="AT7" s="46"/>
    </row>
    <row r="8" spans="2:46">
      <c r="B8" s="41" t="s">
        <v>8</v>
      </c>
      <c r="C8" s="42" t="s">
        <v>198</v>
      </c>
      <c r="D8" s="35">
        <f>46062+152215+20349+12718</f>
        <v>231344</v>
      </c>
      <c r="E8" s="35">
        <f>39879+172955+20174+11260</f>
        <v>244268</v>
      </c>
      <c r="F8" s="35">
        <f>34324+161723+19175+10768</f>
        <v>225990</v>
      </c>
      <c r="G8" s="35">
        <f>33050+165556+21195+9817</f>
        <v>229618</v>
      </c>
      <c r="H8" s="35">
        <f>32952+167435+21615+8480</f>
        <v>230482</v>
      </c>
      <c r="I8" s="35">
        <f>30239+175446+13671+8399</f>
        <v>227755</v>
      </c>
      <c r="J8" s="35">
        <f>40839+210648+20756</f>
        <v>272243</v>
      </c>
      <c r="K8" s="35">
        <f>89276+228778+17951</f>
        <v>336005</v>
      </c>
      <c r="L8" s="35">
        <f>75853+229115+19989</f>
        <v>324957</v>
      </c>
      <c r="M8" s="35">
        <v>302643</v>
      </c>
      <c r="N8" s="35">
        <v>323247</v>
      </c>
      <c r="O8" s="35">
        <v>289367</v>
      </c>
      <c r="P8" s="35">
        <v>267914</v>
      </c>
      <c r="Q8" s="35">
        <v>251859</v>
      </c>
      <c r="R8" s="35">
        <v>276784</v>
      </c>
      <c r="S8" s="35">
        <v>295422</v>
      </c>
      <c r="T8" s="35">
        <v>290601</v>
      </c>
      <c r="U8" s="35">
        <v>302069</v>
      </c>
      <c r="V8" s="43">
        <v>312280</v>
      </c>
      <c r="W8" s="44">
        <v>331514</v>
      </c>
      <c r="X8" s="44">
        <v>326668</v>
      </c>
      <c r="Y8" s="44">
        <v>314848</v>
      </c>
      <c r="Z8" s="44">
        <v>311741</v>
      </c>
      <c r="AA8" s="44">
        <v>176372</v>
      </c>
      <c r="AB8" s="44">
        <v>167345</v>
      </c>
      <c r="AC8" s="44">
        <v>274102</v>
      </c>
      <c r="AD8" s="44">
        <v>385214</v>
      </c>
      <c r="AF8" s="40"/>
    </row>
    <row r="9" spans="2:46">
      <c r="B9" s="41" t="s">
        <v>9</v>
      </c>
      <c r="C9" s="42" t="s">
        <v>199</v>
      </c>
      <c r="D9" s="35">
        <v>29758</v>
      </c>
      <c r="E9" s="35">
        <v>30232</v>
      </c>
      <c r="F9" s="35">
        <v>32948</v>
      </c>
      <c r="G9" s="35">
        <v>36520</v>
      </c>
      <c r="H9" s="35">
        <v>36886</v>
      </c>
      <c r="I9" s="35">
        <v>33444</v>
      </c>
      <c r="J9" s="35">
        <v>32096</v>
      </c>
      <c r="K9" s="35">
        <v>36821</v>
      </c>
      <c r="L9" s="35">
        <v>37164</v>
      </c>
      <c r="M9" s="35">
        <v>40439</v>
      </c>
      <c r="N9" s="35">
        <v>40657</v>
      </c>
      <c r="O9" s="35">
        <v>40093</v>
      </c>
      <c r="P9" s="35">
        <v>34638</v>
      </c>
      <c r="Q9" s="35">
        <v>36318</v>
      </c>
      <c r="R9" s="35">
        <v>39997</v>
      </c>
      <c r="S9" s="35">
        <v>45110</v>
      </c>
      <c r="T9" s="35">
        <v>50141</v>
      </c>
      <c r="U9" s="35">
        <v>53054</v>
      </c>
      <c r="V9" s="43">
        <v>59221</v>
      </c>
      <c r="W9" s="44">
        <v>64329</v>
      </c>
      <c r="X9" s="44">
        <v>62974</v>
      </c>
      <c r="Y9" s="44">
        <v>60438</v>
      </c>
      <c r="Z9" s="44">
        <v>63178</v>
      </c>
      <c r="AA9" s="44">
        <v>33984</v>
      </c>
      <c r="AB9" s="44">
        <v>43024</v>
      </c>
      <c r="AC9" s="44">
        <v>61949</v>
      </c>
      <c r="AD9" s="44">
        <v>71263</v>
      </c>
      <c r="AE9" s="4"/>
      <c r="AF9" s="4"/>
      <c r="AG9" s="4"/>
      <c r="AH9" s="4"/>
      <c r="AI9" s="4"/>
      <c r="AJ9" s="4"/>
      <c r="AK9" s="5"/>
      <c r="AL9" s="5"/>
      <c r="AM9" s="5"/>
      <c r="AN9" s="5"/>
      <c r="AO9" s="5"/>
      <c r="AP9" s="5"/>
      <c r="AQ9" s="5"/>
      <c r="AR9" s="5"/>
      <c r="AS9" s="5"/>
      <c r="AT9" s="5"/>
    </row>
    <row r="10" spans="2:46">
      <c r="B10" s="41" t="s">
        <v>10</v>
      </c>
      <c r="C10" s="42" t="s">
        <v>200</v>
      </c>
      <c r="D10" s="35">
        <v>288582</v>
      </c>
      <c r="E10" s="35">
        <v>273410</v>
      </c>
      <c r="F10" s="35">
        <v>285435</v>
      </c>
      <c r="G10" s="35">
        <v>308944</v>
      </c>
      <c r="H10" s="35">
        <v>319517</v>
      </c>
      <c r="I10" s="35">
        <v>256534</v>
      </c>
      <c r="J10" s="35">
        <v>235580</v>
      </c>
      <c r="K10" s="35">
        <v>237807</v>
      </c>
      <c r="L10" s="35">
        <v>255993</v>
      </c>
      <c r="M10" s="35">
        <v>294637</v>
      </c>
      <c r="N10" s="35">
        <v>320548</v>
      </c>
      <c r="O10" s="35">
        <v>364423</v>
      </c>
      <c r="P10" s="35">
        <v>353798</v>
      </c>
      <c r="Q10" s="35">
        <v>411317</v>
      </c>
      <c r="R10" s="35">
        <v>476072</v>
      </c>
      <c r="S10" s="35">
        <v>515253</v>
      </c>
      <c r="T10" s="35">
        <v>564137</v>
      </c>
      <c r="U10" s="35">
        <v>627704</v>
      </c>
      <c r="V10" s="43">
        <v>677928</v>
      </c>
      <c r="W10" s="44">
        <v>502214</v>
      </c>
      <c r="X10" s="44">
        <v>421008</v>
      </c>
      <c r="Y10" s="44">
        <v>389579</v>
      </c>
      <c r="Z10" s="44">
        <v>388839</v>
      </c>
      <c r="AA10" s="44">
        <v>121205</v>
      </c>
      <c r="AB10" s="44">
        <v>377659</v>
      </c>
      <c r="AC10" s="44">
        <v>437018</v>
      </c>
      <c r="AD10" s="44">
        <v>472262</v>
      </c>
    </row>
    <row r="11" spans="2:46">
      <c r="B11" s="41" t="s">
        <v>11</v>
      </c>
      <c r="C11" s="42" t="s">
        <v>201</v>
      </c>
      <c r="D11" s="35">
        <v>29221</v>
      </c>
      <c r="E11" s="35">
        <v>30813</v>
      </c>
      <c r="F11" s="35">
        <v>32600</v>
      </c>
      <c r="G11" s="35">
        <v>35346</v>
      </c>
      <c r="H11" s="35">
        <v>32877</v>
      </c>
      <c r="I11" s="35">
        <v>33004</v>
      </c>
      <c r="J11" s="35">
        <v>31103</v>
      </c>
      <c r="K11" s="35">
        <v>37145</v>
      </c>
      <c r="L11" s="35">
        <v>40935</v>
      </c>
      <c r="M11" s="35">
        <v>38951</v>
      </c>
      <c r="N11" s="35">
        <v>40693</v>
      </c>
      <c r="O11" s="35">
        <v>44964</v>
      </c>
      <c r="P11" s="35">
        <v>43876</v>
      </c>
      <c r="Q11" s="35">
        <v>45018</v>
      </c>
      <c r="R11" s="35">
        <v>46423</v>
      </c>
      <c r="S11" s="35">
        <v>45513</v>
      </c>
      <c r="T11" s="35">
        <v>44252</v>
      </c>
      <c r="U11" s="35">
        <v>42908</v>
      </c>
      <c r="V11" s="43">
        <v>44616</v>
      </c>
      <c r="W11" s="44">
        <v>44814</v>
      </c>
      <c r="X11" s="44">
        <v>45316</v>
      </c>
      <c r="Y11" s="44">
        <v>46169</v>
      </c>
      <c r="Z11" s="44">
        <v>47489</v>
      </c>
      <c r="AA11" s="44">
        <v>22840</v>
      </c>
      <c r="AB11" s="44">
        <v>24070</v>
      </c>
      <c r="AC11" s="44">
        <v>38056</v>
      </c>
      <c r="AD11" s="44">
        <v>47976</v>
      </c>
    </row>
    <row r="12" spans="2:46">
      <c r="B12" s="41" t="s">
        <v>12</v>
      </c>
      <c r="C12" s="42" t="s">
        <v>202</v>
      </c>
      <c r="D12" s="35">
        <f>61+80547+1747+47206</f>
        <v>129561</v>
      </c>
      <c r="E12" s="35">
        <f>18+91360+1830+54595</f>
        <v>147803</v>
      </c>
      <c r="F12" s="35">
        <f>5+116513+1892+69194</f>
        <v>187604</v>
      </c>
      <c r="G12" s="35">
        <f>2+133290+1514+79518</f>
        <v>214324</v>
      </c>
      <c r="H12" s="35">
        <f>161643+34+1613+95967</f>
        <v>259257</v>
      </c>
      <c r="I12" s="35">
        <v>199676</v>
      </c>
      <c r="J12" s="35">
        <v>178093</v>
      </c>
      <c r="K12" s="35">
        <v>223685</v>
      </c>
      <c r="L12" s="35">
        <v>198109</v>
      </c>
      <c r="M12" s="35">
        <v>263418</v>
      </c>
      <c r="N12" s="35">
        <v>313353</v>
      </c>
      <c r="O12" s="35">
        <v>204803</v>
      </c>
      <c r="P12" s="35">
        <v>173209</v>
      </c>
      <c r="Q12" s="35">
        <v>185868</v>
      </c>
      <c r="R12" s="35">
        <v>205872</v>
      </c>
      <c r="S12" s="35">
        <v>218936</v>
      </c>
      <c r="T12" s="35">
        <v>253259</v>
      </c>
      <c r="U12" s="35">
        <v>273625</v>
      </c>
      <c r="V12" s="43">
        <v>299952</v>
      </c>
      <c r="W12" s="44">
        <v>313837</v>
      </c>
      <c r="X12" s="44">
        <v>318065</v>
      </c>
      <c r="Y12" s="44">
        <v>313008</v>
      </c>
      <c r="Z12" s="44">
        <v>316881</v>
      </c>
      <c r="AA12" s="44">
        <v>192864</v>
      </c>
      <c r="AB12" s="44">
        <v>118981</v>
      </c>
      <c r="AC12" s="44">
        <v>346319</v>
      </c>
      <c r="AD12" s="44">
        <v>456446</v>
      </c>
      <c r="AE12" s="47"/>
    </row>
    <row r="13" spans="2:46">
      <c r="B13" s="41" t="s">
        <v>0</v>
      </c>
      <c r="C13" s="42" t="s">
        <v>203</v>
      </c>
      <c r="D13" s="35">
        <v>16011</v>
      </c>
      <c r="E13" s="35">
        <v>22676</v>
      </c>
      <c r="F13" s="35">
        <v>28568</v>
      </c>
      <c r="G13" s="35">
        <v>30201</v>
      </c>
      <c r="H13" s="35">
        <v>31523</v>
      </c>
      <c r="I13" s="35">
        <v>31538</v>
      </c>
      <c r="J13" s="35">
        <v>29882</v>
      </c>
      <c r="K13" s="35">
        <v>31774</v>
      </c>
      <c r="L13" s="35">
        <v>31892</v>
      </c>
      <c r="M13" s="35">
        <v>37149</v>
      </c>
      <c r="N13" s="35">
        <v>50791</v>
      </c>
      <c r="O13" s="35">
        <v>64404</v>
      </c>
      <c r="P13" s="35">
        <v>60112</v>
      </c>
      <c r="Q13" s="35">
        <v>55921</v>
      </c>
      <c r="R13" s="35">
        <v>55384</v>
      </c>
      <c r="S13" s="35">
        <v>65345</v>
      </c>
      <c r="T13" s="35">
        <v>74192</v>
      </c>
      <c r="U13" s="35">
        <v>89274</v>
      </c>
      <c r="V13" s="43">
        <v>108144</v>
      </c>
      <c r="W13" s="44">
        <v>134368</v>
      </c>
      <c r="X13" s="44">
        <v>161583</v>
      </c>
      <c r="Y13" s="44">
        <v>196409</v>
      </c>
      <c r="Z13" s="44">
        <v>204801</v>
      </c>
      <c r="AA13" s="44">
        <v>213394</v>
      </c>
      <c r="AB13" s="44">
        <v>257898</v>
      </c>
      <c r="AC13" s="44">
        <v>298336</v>
      </c>
      <c r="AD13" s="44">
        <v>310676</v>
      </c>
    </row>
    <row r="14" spans="2:46">
      <c r="B14" s="41" t="s">
        <v>1</v>
      </c>
      <c r="C14" s="42" t="s">
        <v>204</v>
      </c>
      <c r="D14" s="35">
        <v>15706</v>
      </c>
      <c r="E14" s="35">
        <v>20192</v>
      </c>
      <c r="F14" s="35">
        <v>30642</v>
      </c>
      <c r="G14" s="35">
        <v>45037</v>
      </c>
      <c r="H14" s="35">
        <v>58215</v>
      </c>
      <c r="I14" s="35">
        <v>62591</v>
      </c>
      <c r="J14" s="35">
        <v>78955</v>
      </c>
      <c r="K14" s="35">
        <v>76169</v>
      </c>
      <c r="L14" s="35">
        <v>87492</v>
      </c>
      <c r="M14" s="35">
        <v>71687</v>
      </c>
      <c r="N14" s="35">
        <v>60227</v>
      </c>
      <c r="O14" s="35">
        <v>94304</v>
      </c>
      <c r="P14" s="35">
        <v>44847</v>
      </c>
      <c r="Q14" s="35">
        <v>47403</v>
      </c>
      <c r="R14" s="35">
        <v>50826</v>
      </c>
      <c r="S14" s="35">
        <v>50009</v>
      </c>
      <c r="T14" s="35">
        <v>57600</v>
      </c>
      <c r="U14" s="35">
        <v>68102</v>
      </c>
      <c r="V14" s="43">
        <v>69684</v>
      </c>
      <c r="W14" s="44">
        <v>84627</v>
      </c>
      <c r="X14" s="44">
        <v>83600</v>
      </c>
      <c r="Y14" s="44">
        <v>83774</v>
      </c>
      <c r="Z14" s="44">
        <v>97623</v>
      </c>
      <c r="AA14" s="44">
        <v>61865</v>
      </c>
      <c r="AB14" s="44">
        <v>95053</v>
      </c>
      <c r="AC14" s="44">
        <v>124644</v>
      </c>
      <c r="AD14" s="44">
        <v>131704</v>
      </c>
    </row>
    <row r="15" spans="2:46">
      <c r="B15" s="41" t="s">
        <v>5</v>
      </c>
      <c r="C15" s="42" t="s">
        <v>205</v>
      </c>
      <c r="D15" s="35">
        <v>12056</v>
      </c>
      <c r="E15" s="35">
        <v>11627</v>
      </c>
      <c r="F15" s="35">
        <v>12694</v>
      </c>
      <c r="G15" s="35">
        <v>13928</v>
      </c>
      <c r="H15" s="35">
        <v>13799</v>
      </c>
      <c r="I15" s="35">
        <v>18187</v>
      </c>
      <c r="J15" s="35">
        <v>12329</v>
      </c>
      <c r="K15" s="35">
        <v>16390</v>
      </c>
      <c r="L15" s="35">
        <v>16975</v>
      </c>
      <c r="M15" s="35">
        <v>15514</v>
      </c>
      <c r="N15" s="35">
        <v>15885</v>
      </c>
      <c r="O15" s="35">
        <v>17069</v>
      </c>
      <c r="P15" s="35">
        <v>15219</v>
      </c>
      <c r="Q15" s="35">
        <v>13450</v>
      </c>
      <c r="R15" s="35">
        <v>14177</v>
      </c>
      <c r="S15" s="35">
        <v>14447</v>
      </c>
      <c r="T15" s="35">
        <v>14298</v>
      </c>
      <c r="U15" s="35">
        <v>13674</v>
      </c>
      <c r="V15" s="43">
        <v>14447</v>
      </c>
      <c r="W15" s="44">
        <v>14536</v>
      </c>
      <c r="X15" s="44">
        <v>14126</v>
      </c>
      <c r="Y15" s="44">
        <v>11874</v>
      </c>
      <c r="Z15" s="44">
        <v>11312</v>
      </c>
      <c r="AA15" s="44">
        <v>4888</v>
      </c>
      <c r="AB15" s="44">
        <v>4550</v>
      </c>
      <c r="AC15" s="44">
        <v>9917</v>
      </c>
      <c r="AD15" s="44">
        <v>10796</v>
      </c>
    </row>
    <row r="16" spans="2:46">
      <c r="B16" s="41" t="s">
        <v>13</v>
      </c>
      <c r="C16" s="42" t="s">
        <v>206</v>
      </c>
      <c r="D16" s="35">
        <v>213687</v>
      </c>
      <c r="E16" s="35">
        <v>225628</v>
      </c>
      <c r="F16" s="35">
        <v>245743</v>
      </c>
      <c r="G16" s="35">
        <v>273959</v>
      </c>
      <c r="H16" s="35">
        <v>299958</v>
      </c>
      <c r="I16" s="35">
        <v>286380</v>
      </c>
      <c r="J16" s="35">
        <v>283662</v>
      </c>
      <c r="K16" s="35">
        <v>282379</v>
      </c>
      <c r="L16" s="35">
        <v>303822</v>
      </c>
      <c r="M16" s="35">
        <v>340055</v>
      </c>
      <c r="N16" s="35">
        <v>376182</v>
      </c>
      <c r="O16" s="35">
        <v>392089</v>
      </c>
      <c r="P16" s="35">
        <v>345541</v>
      </c>
      <c r="Q16" s="35">
        <v>353602</v>
      </c>
      <c r="R16" s="35">
        <v>359384</v>
      </c>
      <c r="S16" s="35">
        <v>350153</v>
      </c>
      <c r="T16" s="35">
        <v>352396</v>
      </c>
      <c r="U16" s="35">
        <v>373176</v>
      </c>
      <c r="V16" s="43">
        <v>374829</v>
      </c>
      <c r="W16" s="44">
        <v>380120</v>
      </c>
      <c r="X16" s="44">
        <v>383165</v>
      </c>
      <c r="Y16" s="44">
        <v>382219</v>
      </c>
      <c r="Z16" s="44">
        <v>391561</v>
      </c>
      <c r="AA16" s="44">
        <v>123742</v>
      </c>
      <c r="AB16" s="44">
        <v>148623</v>
      </c>
      <c r="AC16" s="44">
        <v>315065</v>
      </c>
      <c r="AD16" s="44">
        <v>348721</v>
      </c>
    </row>
    <row r="17" spans="2:30">
      <c r="B17" s="41" t="s">
        <v>14</v>
      </c>
      <c r="C17" s="42" t="s">
        <v>248</v>
      </c>
      <c r="D17" s="35">
        <v>13455</v>
      </c>
      <c r="E17" s="35">
        <v>14467</v>
      </c>
      <c r="F17" s="35">
        <v>19456</v>
      </c>
      <c r="G17" s="35">
        <v>24746</v>
      </c>
      <c r="H17" s="35">
        <v>28712</v>
      </c>
      <c r="I17" s="35">
        <v>39008</v>
      </c>
      <c r="J17" s="35">
        <v>44633</v>
      </c>
      <c r="K17" s="35">
        <v>51802</v>
      </c>
      <c r="L17" s="35">
        <v>53968</v>
      </c>
      <c r="M17" s="35">
        <v>48864</v>
      </c>
      <c r="N17" s="35">
        <v>50935</v>
      </c>
      <c r="O17" s="35">
        <v>45011</v>
      </c>
      <c r="P17" s="35">
        <v>40645</v>
      </c>
      <c r="Q17" s="35">
        <v>40306</v>
      </c>
      <c r="R17" s="35">
        <v>29016</v>
      </c>
      <c r="S17" s="35">
        <v>32154</v>
      </c>
      <c r="T17" s="35">
        <v>30290</v>
      </c>
      <c r="U17" s="35">
        <v>41488</v>
      </c>
      <c r="V17" s="43">
        <v>35559</v>
      </c>
      <c r="W17" s="44">
        <v>44252</v>
      </c>
      <c r="X17" s="44">
        <v>40208</v>
      </c>
      <c r="Y17" s="44">
        <v>28662</v>
      </c>
      <c r="Z17" s="44">
        <v>41087</v>
      </c>
      <c r="AA17" s="44">
        <v>19315</v>
      </c>
      <c r="AB17" s="44">
        <v>21919</v>
      </c>
      <c r="AC17" s="44">
        <v>24798</v>
      </c>
      <c r="AD17" s="44">
        <v>23009</v>
      </c>
    </row>
    <row r="18" spans="2:30">
      <c r="B18" s="41" t="s">
        <v>15</v>
      </c>
      <c r="C18" s="42" t="s">
        <v>207</v>
      </c>
      <c r="D18" s="35">
        <v>80065</v>
      </c>
      <c r="E18" s="35">
        <v>82483</v>
      </c>
      <c r="F18" s="35">
        <v>88028</v>
      </c>
      <c r="G18" s="35">
        <v>112032</v>
      </c>
      <c r="H18" s="35">
        <v>120538</v>
      </c>
      <c r="I18" s="35">
        <v>112624</v>
      </c>
      <c r="J18" s="35">
        <v>110816</v>
      </c>
      <c r="K18" s="35">
        <v>121864</v>
      </c>
      <c r="L18" s="35">
        <v>122981</v>
      </c>
      <c r="M18" s="35">
        <v>134597</v>
      </c>
      <c r="N18" s="35">
        <v>154872</v>
      </c>
      <c r="O18" s="35">
        <v>155761</v>
      </c>
      <c r="P18" s="35">
        <v>124275</v>
      </c>
      <c r="Q18" s="35">
        <v>143952</v>
      </c>
      <c r="R18" s="35">
        <v>147677</v>
      </c>
      <c r="S18" s="35">
        <v>134212</v>
      </c>
      <c r="T18" s="35">
        <v>140804</v>
      </c>
      <c r="U18" s="35">
        <v>149621</v>
      </c>
      <c r="V18" s="43">
        <v>164604</v>
      </c>
      <c r="W18" s="44">
        <v>165178</v>
      </c>
      <c r="X18" s="44">
        <v>163432</v>
      </c>
      <c r="Y18" s="44">
        <v>153099</v>
      </c>
      <c r="Z18" s="44">
        <v>157708</v>
      </c>
      <c r="AA18" s="44">
        <v>71652</v>
      </c>
      <c r="AB18" s="44">
        <v>55217</v>
      </c>
      <c r="AC18" s="286">
        <v>151406</v>
      </c>
      <c r="AD18" s="286">
        <v>159948</v>
      </c>
    </row>
    <row r="19" spans="2:30">
      <c r="B19" s="41" t="s">
        <v>16</v>
      </c>
      <c r="C19" s="42" t="s">
        <v>249</v>
      </c>
      <c r="D19" s="35">
        <v>7359</v>
      </c>
      <c r="E19" s="35">
        <v>6972</v>
      </c>
      <c r="F19" s="35">
        <v>6577</v>
      </c>
      <c r="G19" s="35">
        <v>6465</v>
      </c>
      <c r="H19" s="35">
        <v>5658</v>
      </c>
      <c r="I19" s="35">
        <v>4277</v>
      </c>
      <c r="J19" s="35">
        <v>4301</v>
      </c>
      <c r="K19" s="35">
        <v>4912</v>
      </c>
      <c r="L19" s="35">
        <v>5975</v>
      </c>
      <c r="M19" s="35">
        <v>7405</v>
      </c>
      <c r="N19" s="35">
        <v>9440</v>
      </c>
      <c r="O19" s="35">
        <v>10754</v>
      </c>
      <c r="P19" s="35">
        <v>9507</v>
      </c>
      <c r="Q19" s="35">
        <v>9436</v>
      </c>
      <c r="R19" s="35">
        <v>10433</v>
      </c>
      <c r="S19" s="35">
        <v>10855</v>
      </c>
      <c r="T19" s="35">
        <v>11819</v>
      </c>
      <c r="U19" s="35">
        <v>12210</v>
      </c>
      <c r="V19" s="43">
        <v>11462</v>
      </c>
      <c r="W19" s="44">
        <v>10694</v>
      </c>
      <c r="X19" s="44">
        <v>9982</v>
      </c>
      <c r="Y19" s="44">
        <v>9683</v>
      </c>
      <c r="Z19" s="44">
        <v>9518</v>
      </c>
      <c r="AA19" s="44">
        <v>4047</v>
      </c>
      <c r="AB19" s="44">
        <v>4773</v>
      </c>
      <c r="AC19" s="44">
        <v>5513</v>
      </c>
      <c r="AD19" s="44">
        <v>6247</v>
      </c>
    </row>
    <row r="20" spans="2:30">
      <c r="B20" s="41" t="s">
        <v>18</v>
      </c>
      <c r="C20" s="42" t="s">
        <v>209</v>
      </c>
      <c r="D20" s="35">
        <v>5112</v>
      </c>
      <c r="E20" s="35">
        <v>4593</v>
      </c>
      <c r="F20" s="35">
        <v>5388</v>
      </c>
      <c r="G20" s="35">
        <v>5390</v>
      </c>
      <c r="H20" s="35">
        <v>4723</v>
      </c>
      <c r="I20" s="35">
        <v>5687</v>
      </c>
      <c r="J20" s="35">
        <v>5702</v>
      </c>
      <c r="K20" s="35">
        <v>6723</v>
      </c>
      <c r="L20" s="35">
        <v>6550</v>
      </c>
      <c r="M20" s="35">
        <v>6515</v>
      </c>
      <c r="N20" s="35">
        <v>6938</v>
      </c>
      <c r="O20" s="35">
        <v>6969</v>
      </c>
      <c r="P20" s="35">
        <v>7312</v>
      </c>
      <c r="Q20" s="35">
        <v>7090</v>
      </c>
      <c r="R20" s="35">
        <v>7398</v>
      </c>
      <c r="S20" s="35">
        <v>7165</v>
      </c>
      <c r="T20" s="35">
        <v>6154</v>
      </c>
      <c r="U20" s="35">
        <v>6445</v>
      </c>
      <c r="V20" s="43">
        <v>6247</v>
      </c>
      <c r="W20" s="44">
        <v>6336</v>
      </c>
      <c r="X20" s="44">
        <v>6588</v>
      </c>
      <c r="Y20" s="44">
        <v>7398</v>
      </c>
      <c r="Z20" s="44">
        <v>7954</v>
      </c>
      <c r="AA20" s="44">
        <v>5767</v>
      </c>
      <c r="AB20" s="44">
        <v>7582</v>
      </c>
      <c r="AC20" s="44">
        <v>8476</v>
      </c>
      <c r="AD20" s="44">
        <v>8207</v>
      </c>
    </row>
    <row r="21" spans="2:30">
      <c r="B21" s="41" t="s">
        <v>17</v>
      </c>
      <c r="C21" s="42" t="s">
        <v>208</v>
      </c>
      <c r="D21" s="35">
        <v>21</v>
      </c>
      <c r="E21" s="35">
        <v>26</v>
      </c>
      <c r="F21" s="35">
        <v>19</v>
      </c>
      <c r="G21" s="35">
        <v>20</v>
      </c>
      <c r="H21" s="35">
        <v>14</v>
      </c>
      <c r="I21" s="35">
        <v>12</v>
      </c>
      <c r="J21" s="35">
        <v>18</v>
      </c>
      <c r="K21" s="35">
        <v>11</v>
      </c>
      <c r="L21" s="35">
        <v>14</v>
      </c>
      <c r="M21" s="35">
        <v>11</v>
      </c>
      <c r="N21" s="35">
        <v>7</v>
      </c>
      <c r="O21" s="35">
        <v>11</v>
      </c>
      <c r="P21" s="35">
        <v>12</v>
      </c>
      <c r="Q21" s="35">
        <v>12</v>
      </c>
      <c r="R21" s="35">
        <v>5</v>
      </c>
      <c r="S21" s="35">
        <v>12</v>
      </c>
      <c r="T21" s="35">
        <v>18</v>
      </c>
      <c r="U21" s="43">
        <v>12</v>
      </c>
      <c r="V21" s="43">
        <v>18</v>
      </c>
      <c r="W21" s="44">
        <v>21</v>
      </c>
      <c r="X21" s="44">
        <v>9</v>
      </c>
      <c r="Y21" s="44">
        <v>22</v>
      </c>
      <c r="Z21" s="44">
        <v>24</v>
      </c>
      <c r="AA21" s="44">
        <v>10</v>
      </c>
      <c r="AB21" s="44">
        <v>11</v>
      </c>
      <c r="AC21" s="44">
        <v>14</v>
      </c>
      <c r="AD21" s="44">
        <v>8</v>
      </c>
    </row>
    <row r="22" spans="2:30">
      <c r="B22" s="41" t="s">
        <v>19</v>
      </c>
      <c r="C22" s="42" t="s">
        <v>210</v>
      </c>
      <c r="D22" s="35">
        <v>5941</v>
      </c>
      <c r="E22" s="35">
        <v>7091</v>
      </c>
      <c r="F22" s="35">
        <v>8674</v>
      </c>
      <c r="G22" s="35">
        <v>10461</v>
      </c>
      <c r="H22" s="35">
        <v>10871</v>
      </c>
      <c r="I22" s="35">
        <v>9758</v>
      </c>
      <c r="J22" s="35">
        <v>10150</v>
      </c>
      <c r="K22" s="35">
        <v>10727</v>
      </c>
      <c r="L22" s="35">
        <v>11960</v>
      </c>
      <c r="M22" s="35">
        <v>12599</v>
      </c>
      <c r="N22" s="35">
        <v>14109</v>
      </c>
      <c r="O22" s="35">
        <v>16710</v>
      </c>
      <c r="P22" s="35">
        <v>16466</v>
      </c>
      <c r="Q22" s="35">
        <v>14953</v>
      </c>
      <c r="R22" s="35">
        <v>15743</v>
      </c>
      <c r="S22" s="35">
        <v>18343</v>
      </c>
      <c r="T22" s="35">
        <v>22080</v>
      </c>
      <c r="U22" s="35">
        <v>22430</v>
      </c>
      <c r="V22" s="43">
        <v>23680</v>
      </c>
      <c r="W22" s="44">
        <v>28171</v>
      </c>
      <c r="X22" s="44">
        <v>30038</v>
      </c>
      <c r="Y22" s="44">
        <v>30259</v>
      </c>
      <c r="Z22" s="44">
        <v>31831</v>
      </c>
      <c r="AA22" s="44">
        <v>15415</v>
      </c>
      <c r="AB22" s="44">
        <v>13002</v>
      </c>
      <c r="AC22" s="44">
        <v>36922</v>
      </c>
      <c r="AD22" s="44">
        <v>38782</v>
      </c>
    </row>
    <row r="23" spans="2:30">
      <c r="B23" s="41" t="s">
        <v>20</v>
      </c>
      <c r="C23" s="42" t="s">
        <v>211</v>
      </c>
      <c r="D23" s="35">
        <v>27548</v>
      </c>
      <c r="E23" s="35">
        <v>30692</v>
      </c>
      <c r="F23" s="35">
        <v>31314</v>
      </c>
      <c r="G23" s="35">
        <v>35393</v>
      </c>
      <c r="H23" s="35">
        <v>34018</v>
      </c>
      <c r="I23" s="35">
        <v>33475</v>
      </c>
      <c r="J23" s="35">
        <v>34360</v>
      </c>
      <c r="K23" s="35">
        <v>32040</v>
      </c>
      <c r="L23" s="35">
        <v>34665</v>
      </c>
      <c r="M23" s="35">
        <v>33746</v>
      </c>
      <c r="N23" s="35">
        <v>35696</v>
      </c>
      <c r="O23" s="35">
        <v>38792</v>
      </c>
      <c r="P23" s="35">
        <v>34010</v>
      </c>
      <c r="Q23" s="35">
        <v>33528</v>
      </c>
      <c r="R23" s="35">
        <v>33201</v>
      </c>
      <c r="S23" s="35">
        <v>34153</v>
      </c>
      <c r="T23" s="35">
        <v>32248</v>
      </c>
      <c r="U23" s="35">
        <v>32725</v>
      </c>
      <c r="V23" s="43">
        <v>33978</v>
      </c>
      <c r="W23" s="44">
        <v>35695</v>
      </c>
      <c r="X23" s="44">
        <v>36196</v>
      </c>
      <c r="Y23" s="44">
        <v>36075</v>
      </c>
      <c r="Z23" s="44">
        <v>36957</v>
      </c>
      <c r="AA23" s="44">
        <v>16311</v>
      </c>
      <c r="AB23" s="44">
        <v>10553</v>
      </c>
      <c r="AC23" s="44">
        <v>27357</v>
      </c>
      <c r="AD23" s="44">
        <v>35030</v>
      </c>
    </row>
    <row r="24" spans="2:30">
      <c r="B24" s="41" t="s">
        <v>21</v>
      </c>
      <c r="C24" s="42" t="s">
        <v>212</v>
      </c>
      <c r="D24" s="35">
        <v>1290</v>
      </c>
      <c r="E24" s="35">
        <v>1312</v>
      </c>
      <c r="F24" s="35">
        <v>1836</v>
      </c>
      <c r="G24" s="35">
        <v>2385</v>
      </c>
      <c r="H24" s="35">
        <v>1618</v>
      </c>
      <c r="I24" s="35">
        <v>1799</v>
      </c>
      <c r="J24" s="35">
        <v>1970</v>
      </c>
      <c r="K24" s="35">
        <v>1581</v>
      </c>
      <c r="L24" s="35">
        <v>1978</v>
      </c>
      <c r="M24" s="35">
        <v>1624</v>
      </c>
      <c r="N24" s="35">
        <v>1662</v>
      </c>
      <c r="O24" s="35">
        <v>2444</v>
      </c>
      <c r="P24" s="35">
        <v>1626</v>
      </c>
      <c r="Q24" s="35">
        <v>1589</v>
      </c>
      <c r="R24" s="35">
        <v>1492</v>
      </c>
      <c r="S24" s="35">
        <v>1632</v>
      </c>
      <c r="T24" s="35">
        <v>1688</v>
      </c>
      <c r="U24" s="35">
        <v>2036</v>
      </c>
      <c r="V24" s="43">
        <v>1901</v>
      </c>
      <c r="W24" s="44">
        <v>2025</v>
      </c>
      <c r="X24" s="44">
        <v>1935</v>
      </c>
      <c r="Y24" s="44">
        <v>1997</v>
      </c>
      <c r="Z24" s="44">
        <v>2029</v>
      </c>
      <c r="AA24" s="44">
        <v>755</v>
      </c>
      <c r="AB24" s="44">
        <v>98</v>
      </c>
      <c r="AC24" s="44">
        <v>1057</v>
      </c>
      <c r="AD24" s="44">
        <v>1677</v>
      </c>
    </row>
    <row r="25" spans="2:30">
      <c r="B25" s="41" t="s">
        <v>22</v>
      </c>
      <c r="C25" s="42" t="s">
        <v>213</v>
      </c>
      <c r="D25" s="35">
        <v>6373</v>
      </c>
      <c r="E25" s="35">
        <v>6845</v>
      </c>
      <c r="F25" s="35">
        <v>8500</v>
      </c>
      <c r="G25" s="35">
        <v>9907</v>
      </c>
      <c r="H25" s="35">
        <v>11512</v>
      </c>
      <c r="I25" s="35">
        <v>11821</v>
      </c>
      <c r="J25" s="35">
        <v>11798</v>
      </c>
      <c r="K25" s="35">
        <v>11782</v>
      </c>
      <c r="L25" s="35">
        <v>11805</v>
      </c>
      <c r="M25" s="35">
        <v>11950</v>
      </c>
      <c r="N25" s="35">
        <v>13588</v>
      </c>
      <c r="O25" s="35">
        <v>13002</v>
      </c>
      <c r="P25" s="35">
        <v>3931</v>
      </c>
      <c r="Q25" s="35">
        <v>4497</v>
      </c>
      <c r="R25" s="35">
        <v>4929</v>
      </c>
      <c r="S25" s="35">
        <v>5715</v>
      </c>
      <c r="T25" s="35">
        <v>6148</v>
      </c>
      <c r="U25" s="35">
        <v>6123</v>
      </c>
      <c r="V25" s="43">
        <v>6256</v>
      </c>
      <c r="W25" s="44">
        <v>6424</v>
      </c>
      <c r="X25" s="44">
        <v>6831</v>
      </c>
      <c r="Y25" s="44">
        <v>6307</v>
      </c>
      <c r="Z25" s="44">
        <v>6288</v>
      </c>
      <c r="AA25" s="44">
        <v>2399</v>
      </c>
      <c r="AB25" s="44">
        <v>2777</v>
      </c>
      <c r="AC25" s="44">
        <v>5904</v>
      </c>
      <c r="AD25" s="44">
        <v>8009</v>
      </c>
    </row>
    <row r="26" spans="2:30">
      <c r="B26" s="41" t="s">
        <v>23</v>
      </c>
      <c r="C26" s="42" t="s">
        <v>214</v>
      </c>
      <c r="D26" s="170">
        <v>0</v>
      </c>
      <c r="E26" s="170">
        <v>0</v>
      </c>
      <c r="F26" s="170">
        <v>0</v>
      </c>
      <c r="G26" s="170">
        <v>0</v>
      </c>
      <c r="H26" s="170">
        <v>0</v>
      </c>
      <c r="I26" s="170">
        <v>0</v>
      </c>
      <c r="J26" s="170">
        <v>0</v>
      </c>
      <c r="K26" s="170">
        <v>0</v>
      </c>
      <c r="L26" s="170">
        <v>0</v>
      </c>
      <c r="M26" s="170">
        <v>0</v>
      </c>
      <c r="N26" s="170">
        <v>0</v>
      </c>
      <c r="O26" s="170">
        <v>0</v>
      </c>
      <c r="P26" s="170">
        <v>0</v>
      </c>
      <c r="Q26" s="170">
        <v>0</v>
      </c>
      <c r="R26" s="35">
        <v>2</v>
      </c>
      <c r="S26" s="35">
        <v>2</v>
      </c>
      <c r="T26" s="35">
        <v>1</v>
      </c>
      <c r="U26" s="170">
        <v>0</v>
      </c>
      <c r="V26" s="170">
        <v>0</v>
      </c>
      <c r="W26" s="48">
        <v>1</v>
      </c>
      <c r="X26" s="170">
        <v>0</v>
      </c>
      <c r="Y26" s="170">
        <v>0</v>
      </c>
      <c r="Z26" s="170">
        <v>0</v>
      </c>
      <c r="AA26" s="170">
        <v>0</v>
      </c>
      <c r="AB26" s="170">
        <v>0</v>
      </c>
      <c r="AC26" s="170">
        <v>0</v>
      </c>
      <c r="AD26" s="170">
        <v>0</v>
      </c>
    </row>
    <row r="27" spans="2:30">
      <c r="B27" s="41" t="s">
        <v>24</v>
      </c>
      <c r="C27" s="42" t="s">
        <v>215</v>
      </c>
      <c r="D27" s="170">
        <v>0</v>
      </c>
      <c r="E27" s="170">
        <v>0</v>
      </c>
      <c r="F27" s="170">
        <v>0</v>
      </c>
      <c r="G27" s="170">
        <v>0</v>
      </c>
      <c r="H27" s="170">
        <v>0</v>
      </c>
      <c r="I27" s="170">
        <v>0</v>
      </c>
      <c r="J27" s="35">
        <v>58</v>
      </c>
      <c r="K27" s="35">
        <v>219</v>
      </c>
      <c r="L27" s="35">
        <v>112</v>
      </c>
      <c r="M27" s="35">
        <v>60</v>
      </c>
      <c r="N27" s="35">
        <v>98</v>
      </c>
      <c r="O27" s="35">
        <v>179</v>
      </c>
      <c r="P27" s="35">
        <v>95</v>
      </c>
      <c r="Q27" s="35">
        <v>246</v>
      </c>
      <c r="R27" s="35">
        <v>409</v>
      </c>
      <c r="S27" s="35">
        <v>517</v>
      </c>
      <c r="T27" s="35">
        <v>581</v>
      </c>
      <c r="U27" s="35">
        <v>516</v>
      </c>
      <c r="V27" s="43">
        <v>508</v>
      </c>
      <c r="W27" s="44">
        <v>472</v>
      </c>
      <c r="X27" s="44">
        <v>473</v>
      </c>
      <c r="Y27" s="44">
        <v>435</v>
      </c>
      <c r="Z27" s="44">
        <v>386</v>
      </c>
      <c r="AA27" s="44">
        <v>220</v>
      </c>
      <c r="AB27" s="44">
        <v>279</v>
      </c>
      <c r="AC27" s="44">
        <v>306</v>
      </c>
      <c r="AD27" s="44">
        <v>554</v>
      </c>
    </row>
    <row r="28" spans="2:30">
      <c r="B28" s="41" t="s">
        <v>28</v>
      </c>
      <c r="C28" s="42" t="s">
        <v>247</v>
      </c>
      <c r="D28" s="35">
        <v>511</v>
      </c>
      <c r="E28" s="35">
        <v>825</v>
      </c>
      <c r="F28" s="35">
        <v>1188</v>
      </c>
      <c r="G28" s="35">
        <v>2034</v>
      </c>
      <c r="H28" s="35">
        <v>1828</v>
      </c>
      <c r="I28" s="35">
        <v>1555</v>
      </c>
      <c r="J28" s="35">
        <v>1219</v>
      </c>
      <c r="K28" s="35">
        <v>2176</v>
      </c>
      <c r="L28" s="35">
        <v>3843</v>
      </c>
      <c r="M28" s="35">
        <v>5751</v>
      </c>
      <c r="N28" s="35">
        <v>7529</v>
      </c>
      <c r="O28" s="35">
        <v>8476</v>
      </c>
      <c r="P28" s="35">
        <v>7327</v>
      </c>
      <c r="Q28" s="35">
        <v>5964</v>
      </c>
      <c r="R28" s="35">
        <v>8519</v>
      </c>
      <c r="S28" s="35">
        <v>13216</v>
      </c>
      <c r="T28" s="35">
        <v>16157</v>
      </c>
      <c r="U28" s="35">
        <v>18578</v>
      </c>
      <c r="V28" s="43">
        <v>21608</v>
      </c>
      <c r="W28" s="44">
        <v>24530</v>
      </c>
      <c r="X28" s="44">
        <v>25731</v>
      </c>
      <c r="Y28" s="44">
        <v>28189</v>
      </c>
      <c r="Z28" s="44">
        <v>32233</v>
      </c>
      <c r="AA28" s="44">
        <v>19826</v>
      </c>
      <c r="AB28" s="44">
        <v>36823</v>
      </c>
      <c r="AC28" s="44">
        <v>49936</v>
      </c>
      <c r="AD28" s="44">
        <v>50504</v>
      </c>
    </row>
    <row r="29" spans="2:30">
      <c r="B29" s="41" t="s">
        <v>25</v>
      </c>
      <c r="C29" s="42" t="s">
        <v>216</v>
      </c>
      <c r="D29" s="170">
        <v>0</v>
      </c>
      <c r="E29" s="170">
        <v>0</v>
      </c>
      <c r="F29" s="170">
        <v>0</v>
      </c>
      <c r="G29" s="170">
        <v>0</v>
      </c>
      <c r="H29" s="170">
        <v>0</v>
      </c>
      <c r="I29" s="170">
        <v>0</v>
      </c>
      <c r="J29" s="170">
        <v>0</v>
      </c>
      <c r="K29" s="170">
        <v>0</v>
      </c>
      <c r="L29" s="170">
        <v>0</v>
      </c>
      <c r="M29" s="170">
        <v>0</v>
      </c>
      <c r="N29" s="170">
        <v>0</v>
      </c>
      <c r="O29" s="170">
        <v>0</v>
      </c>
      <c r="P29" s="35">
        <v>13</v>
      </c>
      <c r="Q29" s="35">
        <v>663</v>
      </c>
      <c r="R29" s="35">
        <v>1368</v>
      </c>
      <c r="S29" s="35">
        <v>1595</v>
      </c>
      <c r="T29" s="35">
        <v>1773</v>
      </c>
      <c r="U29" s="35">
        <v>2159</v>
      </c>
      <c r="V29" s="43">
        <v>1747</v>
      </c>
      <c r="W29" s="44">
        <v>1563</v>
      </c>
      <c r="X29" s="44">
        <v>1557</v>
      </c>
      <c r="Y29" s="44">
        <v>1884</v>
      </c>
      <c r="Z29" s="44">
        <v>1639</v>
      </c>
      <c r="AA29" s="44">
        <v>708</v>
      </c>
      <c r="AB29" s="44">
        <v>1165</v>
      </c>
      <c r="AC29" s="44">
        <v>1541</v>
      </c>
      <c r="AD29" s="44">
        <v>1789</v>
      </c>
    </row>
    <row r="30" spans="2:30">
      <c r="B30" s="41" t="s">
        <v>26</v>
      </c>
      <c r="C30" s="42" t="s">
        <v>287</v>
      </c>
      <c r="D30" s="170">
        <v>0</v>
      </c>
      <c r="E30" s="170">
        <v>0</v>
      </c>
      <c r="F30" s="170">
        <v>0</v>
      </c>
      <c r="G30" s="170">
        <v>0</v>
      </c>
      <c r="H30" s="35">
        <v>25332</v>
      </c>
      <c r="I30" s="35">
        <v>57110</v>
      </c>
      <c r="J30" s="35">
        <v>43203</v>
      </c>
      <c r="K30" s="35">
        <v>20969</v>
      </c>
      <c r="L30" s="35">
        <v>3027</v>
      </c>
      <c r="M30" s="35">
        <v>580</v>
      </c>
      <c r="N30" s="35">
        <v>104</v>
      </c>
      <c r="O30" s="170">
        <v>0</v>
      </c>
      <c r="P30" s="170">
        <v>0</v>
      </c>
      <c r="Q30" s="170">
        <v>0</v>
      </c>
      <c r="R30" s="170">
        <v>0</v>
      </c>
      <c r="S30" s="170">
        <v>0</v>
      </c>
      <c r="T30" s="170">
        <v>0</v>
      </c>
      <c r="U30" s="170">
        <v>0</v>
      </c>
      <c r="V30" s="170">
        <v>0</v>
      </c>
      <c r="W30" s="170">
        <v>0</v>
      </c>
      <c r="X30" s="170">
        <v>0</v>
      </c>
      <c r="Y30" s="170">
        <v>0</v>
      </c>
      <c r="Z30" s="170">
        <v>0</v>
      </c>
      <c r="AA30" s="170">
        <v>0</v>
      </c>
      <c r="AB30" s="170">
        <v>0</v>
      </c>
      <c r="AC30" s="170">
        <v>0</v>
      </c>
      <c r="AD30" s="170">
        <v>0</v>
      </c>
    </row>
    <row r="31" spans="2:30">
      <c r="B31" s="207" t="s">
        <v>500</v>
      </c>
      <c r="C31" s="57" t="s">
        <v>501</v>
      </c>
      <c r="D31" s="67">
        <v>38006</v>
      </c>
      <c r="E31" s="67">
        <v>8358</v>
      </c>
      <c r="F31" s="196">
        <v>0</v>
      </c>
      <c r="G31" s="196">
        <v>0</v>
      </c>
      <c r="H31" s="196">
        <v>0</v>
      </c>
      <c r="I31" s="196">
        <v>0</v>
      </c>
      <c r="J31" s="196">
        <v>0</v>
      </c>
      <c r="K31" s="196">
        <v>0</v>
      </c>
      <c r="L31" s="196">
        <v>0</v>
      </c>
      <c r="M31" s="196">
        <v>0</v>
      </c>
      <c r="N31" s="196">
        <v>0</v>
      </c>
      <c r="O31" s="196">
        <v>0</v>
      </c>
      <c r="P31" s="196">
        <v>0</v>
      </c>
      <c r="Q31" s="196">
        <v>0</v>
      </c>
      <c r="R31" s="196">
        <v>0</v>
      </c>
      <c r="S31" s="196">
        <v>0</v>
      </c>
      <c r="T31" s="196">
        <v>0</v>
      </c>
      <c r="U31" s="196">
        <v>0</v>
      </c>
      <c r="V31" s="196">
        <v>0</v>
      </c>
      <c r="W31" s="196">
        <v>0</v>
      </c>
      <c r="X31" s="196">
        <v>0</v>
      </c>
      <c r="Y31" s="196">
        <v>0</v>
      </c>
      <c r="Z31" s="196">
        <v>0</v>
      </c>
      <c r="AA31" s="196">
        <v>0</v>
      </c>
      <c r="AB31" s="196">
        <v>0</v>
      </c>
      <c r="AC31" s="196">
        <v>0</v>
      </c>
      <c r="AD31" s="196">
        <v>0</v>
      </c>
    </row>
    <row r="32" spans="2:30">
      <c r="B32" s="49"/>
      <c r="C32" s="50"/>
      <c r="H32" s="52"/>
      <c r="I32" s="52"/>
      <c r="J32" s="52"/>
      <c r="K32" s="52"/>
      <c r="L32" s="52"/>
      <c r="M32" s="52"/>
      <c r="N32" s="52"/>
      <c r="O32" s="52"/>
      <c r="P32" s="52"/>
      <c r="Q32" s="52"/>
      <c r="R32" s="52"/>
      <c r="S32" s="52"/>
      <c r="T32" s="52"/>
      <c r="U32" s="52"/>
      <c r="V32" s="52"/>
      <c r="W32" s="52"/>
      <c r="X32" s="52"/>
      <c r="Y32" s="40"/>
      <c r="Z32" s="44"/>
    </row>
    <row r="33" spans="2:32" ht="18.75" customHeight="1">
      <c r="B33" s="316" t="s">
        <v>244</v>
      </c>
      <c r="C33" s="316"/>
      <c r="D33" s="313" t="s">
        <v>245</v>
      </c>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281"/>
      <c r="AD33" s="281"/>
    </row>
    <row r="34" spans="2:32" ht="15" customHeight="1">
      <c r="B34" s="316"/>
      <c r="C34" s="316"/>
      <c r="D34" s="153">
        <v>1997</v>
      </c>
      <c r="E34" s="153">
        <v>1998</v>
      </c>
      <c r="F34" s="153">
        <v>1999</v>
      </c>
      <c r="G34" s="153">
        <v>2000</v>
      </c>
      <c r="H34" s="153">
        <v>2001</v>
      </c>
      <c r="I34" s="153">
        <v>2002</v>
      </c>
      <c r="J34" s="153">
        <v>2003</v>
      </c>
      <c r="K34" s="153">
        <v>2004</v>
      </c>
      <c r="L34" s="153">
        <v>2005</v>
      </c>
      <c r="M34" s="153">
        <v>2006</v>
      </c>
      <c r="N34" s="153">
        <v>2007</v>
      </c>
      <c r="O34" s="153">
        <v>2008</v>
      </c>
      <c r="P34" s="153">
        <v>2009</v>
      </c>
      <c r="Q34" s="153">
        <v>2010</v>
      </c>
      <c r="R34" s="153">
        <v>2011</v>
      </c>
      <c r="S34" s="153">
        <v>2012</v>
      </c>
      <c r="T34" s="153">
        <v>2013</v>
      </c>
      <c r="U34" s="153">
        <v>2014</v>
      </c>
      <c r="V34" s="153">
        <v>2015</v>
      </c>
      <c r="W34" s="154">
        <v>2016</v>
      </c>
      <c r="X34" s="154">
        <v>2017</v>
      </c>
      <c r="Y34" s="153">
        <v>2018</v>
      </c>
      <c r="Z34" s="153">
        <v>2019</v>
      </c>
      <c r="AA34" s="153">
        <v>2020</v>
      </c>
      <c r="AB34" s="153">
        <v>2021</v>
      </c>
      <c r="AC34" s="287">
        <v>2022</v>
      </c>
      <c r="AD34" s="287">
        <v>2023</v>
      </c>
      <c r="AE34" s="1">
        <v>2022</v>
      </c>
      <c r="AF34" s="1">
        <v>2023</v>
      </c>
    </row>
    <row r="35" spans="2:32" ht="17.25" customHeight="1">
      <c r="B35" s="315" t="s">
        <v>242</v>
      </c>
      <c r="C35" s="315"/>
      <c r="D35" s="151">
        <f t="shared" ref="D35:X35" si="2">SUM(D36:D58)</f>
        <v>548716</v>
      </c>
      <c r="E35" s="151">
        <f t="shared" si="2"/>
        <v>741501</v>
      </c>
      <c r="F35" s="151">
        <f t="shared" si="2"/>
        <v>1108588</v>
      </c>
      <c r="G35" s="151">
        <f t="shared" si="2"/>
        <v>1762402</v>
      </c>
      <c r="H35" s="151">
        <f t="shared" si="2"/>
        <v>2220330</v>
      </c>
      <c r="I35" s="151">
        <f t="shared" si="2"/>
        <v>1582674</v>
      </c>
      <c r="J35" s="151">
        <f t="shared" si="2"/>
        <v>1022013</v>
      </c>
      <c r="K35" s="151">
        <f t="shared" si="2"/>
        <v>912892</v>
      </c>
      <c r="L35" s="151">
        <f t="shared" si="2"/>
        <v>906623</v>
      </c>
      <c r="M35" s="151">
        <f t="shared" si="2"/>
        <v>910381</v>
      </c>
      <c r="N35" s="151">
        <f t="shared" si="2"/>
        <v>1015403</v>
      </c>
      <c r="O35" s="151">
        <f t="shared" si="2"/>
        <v>948829</v>
      </c>
      <c r="P35" s="151">
        <f t="shared" si="2"/>
        <v>862823</v>
      </c>
      <c r="Q35" s="151">
        <f t="shared" si="2"/>
        <v>1130478</v>
      </c>
      <c r="R35" s="151">
        <f t="shared" si="2"/>
        <v>1315116</v>
      </c>
      <c r="S35" s="151">
        <f t="shared" si="2"/>
        <v>1693133</v>
      </c>
      <c r="T35" s="151">
        <f t="shared" si="2"/>
        <v>1510106</v>
      </c>
      <c r="U35" s="151">
        <f t="shared" si="2"/>
        <v>1478401</v>
      </c>
      <c r="V35" s="151">
        <f t="shared" si="2"/>
        <v>1479109</v>
      </c>
      <c r="W35" s="151">
        <f t="shared" si="2"/>
        <v>1400179</v>
      </c>
      <c r="X35" s="151">
        <f t="shared" si="2"/>
        <v>1385744</v>
      </c>
      <c r="Y35" s="152">
        <f>SUM(Y36:Y58)</f>
        <v>1372420</v>
      </c>
      <c r="Z35" s="152">
        <f>SUM(Z36:Z58)</f>
        <v>1471148</v>
      </c>
      <c r="AA35" s="152">
        <f>SUM(AA36:AA58)</f>
        <v>960095</v>
      </c>
      <c r="AB35" s="152">
        <f>SUM(AB36:AB58)</f>
        <v>910790</v>
      </c>
      <c r="AC35" s="152">
        <v>1728613</v>
      </c>
      <c r="AD35" s="152">
        <v>2328664</v>
      </c>
      <c r="AE35" s="1">
        <v>1728613</v>
      </c>
      <c r="AF35" s="1">
        <v>2328664</v>
      </c>
    </row>
    <row r="36" spans="2:32" ht="14.25" customHeight="1">
      <c r="B36" s="13" t="s">
        <v>6</v>
      </c>
      <c r="C36" s="42" t="s">
        <v>196</v>
      </c>
      <c r="D36" s="35">
        <v>1220</v>
      </c>
      <c r="E36" s="35">
        <v>1279</v>
      </c>
      <c r="F36" s="35">
        <v>1355</v>
      </c>
      <c r="G36" s="35">
        <v>1385</v>
      </c>
      <c r="H36" s="35">
        <v>1542</v>
      </c>
      <c r="I36" s="35">
        <v>1609</v>
      </c>
      <c r="J36" s="35">
        <v>1767</v>
      </c>
      <c r="K36" s="35">
        <v>1550</v>
      </c>
      <c r="L36" s="35">
        <v>1626</v>
      </c>
      <c r="M36" s="35">
        <v>1646</v>
      </c>
      <c r="N36" s="35">
        <v>1851</v>
      </c>
      <c r="O36" s="35">
        <v>2118</v>
      </c>
      <c r="P36" s="35">
        <v>2442</v>
      </c>
      <c r="Q36" s="35">
        <v>3025</v>
      </c>
      <c r="R36" s="35">
        <v>3160</v>
      </c>
      <c r="S36" s="35">
        <v>3537</v>
      </c>
      <c r="T36" s="35">
        <v>3010</v>
      </c>
      <c r="U36" s="35">
        <v>3123</v>
      </c>
      <c r="V36" s="35">
        <v>3259</v>
      </c>
      <c r="W36" s="35">
        <v>3779</v>
      </c>
      <c r="X36" s="54">
        <v>4274</v>
      </c>
      <c r="Y36" s="53">
        <v>3648</v>
      </c>
      <c r="Z36" s="53">
        <v>2888</v>
      </c>
      <c r="AA36" s="53">
        <v>1721</v>
      </c>
      <c r="AB36" s="53">
        <v>1631</v>
      </c>
      <c r="AC36" s="53">
        <v>2074</v>
      </c>
      <c r="AD36" s="53">
        <v>2895</v>
      </c>
      <c r="AE36" s="40">
        <v>2074</v>
      </c>
      <c r="AF36" s="1">
        <v>2895</v>
      </c>
    </row>
    <row r="37" spans="2:32">
      <c r="B37" s="13" t="s">
        <v>7</v>
      </c>
      <c r="C37" s="42" t="s">
        <v>197</v>
      </c>
      <c r="D37" s="35">
        <v>483354</v>
      </c>
      <c r="E37" s="35">
        <v>670722</v>
      </c>
      <c r="F37" s="35">
        <v>1024899</v>
      </c>
      <c r="G37" s="35">
        <v>1665532</v>
      </c>
      <c r="H37" s="35">
        <v>2103840</v>
      </c>
      <c r="I37" s="35">
        <v>1438671</v>
      </c>
      <c r="J37" s="35">
        <v>870273</v>
      </c>
      <c r="K37" s="35">
        <v>773792</v>
      </c>
      <c r="L37" s="35">
        <v>766658</v>
      </c>
      <c r="M37" s="35">
        <v>745789</v>
      </c>
      <c r="N37" s="35">
        <v>827948</v>
      </c>
      <c r="O37" s="35">
        <v>773215</v>
      </c>
      <c r="P37" s="35">
        <v>728831</v>
      </c>
      <c r="Q37" s="35">
        <v>994661</v>
      </c>
      <c r="R37" s="35">
        <f>3987+1832+21261+1143100</f>
        <v>1170180</v>
      </c>
      <c r="S37" s="35">
        <f>4055+2081+29786+1493267</f>
        <v>1529189</v>
      </c>
      <c r="T37" s="35">
        <f>3891+1536+40549+1283947</f>
        <v>1329923</v>
      </c>
      <c r="U37" s="35">
        <f>3941+1247+33897+1232884</f>
        <v>1271969</v>
      </c>
      <c r="V37" s="35">
        <f>4173+1144+31009+1203876</f>
        <v>1240202</v>
      </c>
      <c r="W37" s="35">
        <f>4274+800+19802+1106723</f>
        <v>1131599</v>
      </c>
      <c r="X37" s="54">
        <f>4129+438+14965+1073915</f>
        <v>1093447</v>
      </c>
      <c r="Y37" s="53">
        <f>3647+162+11559+1032467</f>
        <v>1047835</v>
      </c>
      <c r="Z37" s="53">
        <v>1123757</v>
      </c>
      <c r="AA37" s="53">
        <v>671858</v>
      </c>
      <c r="AB37" s="53">
        <v>517103</v>
      </c>
      <c r="AC37" s="53">
        <v>1259241</v>
      </c>
      <c r="AD37" s="53">
        <v>1843738</v>
      </c>
      <c r="AE37" s="1">
        <v>1259241</v>
      </c>
      <c r="AF37" s="1">
        <v>1843738</v>
      </c>
    </row>
    <row r="38" spans="2:32">
      <c r="B38" s="13" t="s">
        <v>8</v>
      </c>
      <c r="C38" s="42" t="s">
        <v>198</v>
      </c>
      <c r="D38" s="35">
        <v>7804</v>
      </c>
      <c r="E38" s="35">
        <v>5064</v>
      </c>
      <c r="F38" s="35">
        <v>4013</v>
      </c>
      <c r="G38" s="35">
        <v>4364</v>
      </c>
      <c r="H38" s="35">
        <v>3421</v>
      </c>
      <c r="I38" s="35">
        <v>4050</v>
      </c>
      <c r="J38" s="35">
        <v>5532</v>
      </c>
      <c r="K38" s="35">
        <v>5570</v>
      </c>
      <c r="L38" s="35">
        <v>4447</v>
      </c>
      <c r="M38" s="35">
        <v>3894</v>
      </c>
      <c r="N38" s="35">
        <v>4128</v>
      </c>
      <c r="O38" s="35">
        <v>3821</v>
      </c>
      <c r="P38" s="35">
        <v>3619</v>
      </c>
      <c r="Q38" s="35">
        <v>3588</v>
      </c>
      <c r="R38" s="35">
        <f>396+2625+22</f>
        <v>3043</v>
      </c>
      <c r="S38" s="35">
        <f>511+2836+20</f>
        <v>3367</v>
      </c>
      <c r="T38" s="35">
        <f>567+2681+11</f>
        <v>3259</v>
      </c>
      <c r="U38" s="35">
        <f>387+2698+8</f>
        <v>3093</v>
      </c>
      <c r="V38" s="35">
        <f>342+2843+18</f>
        <v>3203</v>
      </c>
      <c r="W38" s="35">
        <f>293+3735+8+1</f>
        <v>4037</v>
      </c>
      <c r="X38" s="54">
        <f>162+3355+9</f>
        <v>3526</v>
      </c>
      <c r="Y38" s="53">
        <f>118+3774+0+7</f>
        <v>3899</v>
      </c>
      <c r="Z38" s="53">
        <v>3621</v>
      </c>
      <c r="AA38" s="53">
        <v>1866</v>
      </c>
      <c r="AB38" s="53">
        <v>2805</v>
      </c>
      <c r="AC38" s="53">
        <v>4174</v>
      </c>
      <c r="AD38" s="53">
        <v>4269</v>
      </c>
      <c r="AE38" s="1">
        <v>4174</v>
      </c>
      <c r="AF38" s="1">
        <v>4269</v>
      </c>
    </row>
    <row r="39" spans="2:32">
      <c r="B39" s="13" t="s">
        <v>9</v>
      </c>
      <c r="C39" s="42" t="s">
        <v>199</v>
      </c>
      <c r="D39" s="35">
        <v>849</v>
      </c>
      <c r="E39" s="35">
        <v>696</v>
      </c>
      <c r="F39" s="35">
        <v>774</v>
      </c>
      <c r="G39" s="35">
        <v>996</v>
      </c>
      <c r="H39" s="35">
        <v>1031</v>
      </c>
      <c r="I39" s="35">
        <v>1114</v>
      </c>
      <c r="J39" s="35">
        <v>1064</v>
      </c>
      <c r="K39" s="35">
        <v>1552</v>
      </c>
      <c r="L39" s="35">
        <v>1321</v>
      </c>
      <c r="M39" s="35">
        <v>1776</v>
      </c>
      <c r="N39" s="35">
        <v>1874</v>
      </c>
      <c r="O39" s="35">
        <v>1904</v>
      </c>
      <c r="P39" s="35">
        <v>2499</v>
      </c>
      <c r="Q39" s="35">
        <v>1965</v>
      </c>
      <c r="R39" s="35">
        <v>2887</v>
      </c>
      <c r="S39" s="35">
        <v>3926</v>
      </c>
      <c r="T39" s="35">
        <v>4202</v>
      </c>
      <c r="U39" s="35">
        <v>3867</v>
      </c>
      <c r="V39" s="35">
        <v>3726</v>
      </c>
      <c r="W39" s="35">
        <v>3758</v>
      </c>
      <c r="X39" s="54">
        <v>3493</v>
      </c>
      <c r="Y39" s="53">
        <v>2685</v>
      </c>
      <c r="Z39" s="53">
        <v>3053</v>
      </c>
      <c r="AA39" s="53">
        <v>1244</v>
      </c>
      <c r="AB39" s="53">
        <v>3086</v>
      </c>
      <c r="AC39" s="53">
        <v>2394</v>
      </c>
      <c r="AD39" s="53">
        <v>2698</v>
      </c>
      <c r="AE39" s="1">
        <v>2394</v>
      </c>
      <c r="AF39" s="1">
        <v>2698</v>
      </c>
    </row>
    <row r="40" spans="2:32">
      <c r="B40" s="13" t="s">
        <v>10</v>
      </c>
      <c r="C40" s="42" t="s">
        <v>200</v>
      </c>
      <c r="D40" s="35">
        <v>10045</v>
      </c>
      <c r="E40" s="35">
        <v>9291</v>
      </c>
      <c r="F40" s="35">
        <v>8304</v>
      </c>
      <c r="G40" s="35">
        <v>8354</v>
      </c>
      <c r="H40" s="35">
        <v>8283</v>
      </c>
      <c r="I40" s="35">
        <v>8641</v>
      </c>
      <c r="J40" s="35">
        <v>9077</v>
      </c>
      <c r="K40" s="35">
        <v>8566</v>
      </c>
      <c r="L40" s="35">
        <v>8561</v>
      </c>
      <c r="M40" s="35">
        <v>8327</v>
      </c>
      <c r="N40" s="35">
        <v>8312</v>
      </c>
      <c r="O40" s="35">
        <v>8538</v>
      </c>
      <c r="P40" s="35">
        <v>7598</v>
      </c>
      <c r="Q40" s="35">
        <v>8694</v>
      </c>
      <c r="R40" s="35">
        <v>10395</v>
      </c>
      <c r="S40" s="35">
        <v>9904</v>
      </c>
      <c r="T40" s="35">
        <v>9478</v>
      </c>
      <c r="U40" s="35">
        <v>10022</v>
      </c>
      <c r="V40" s="35">
        <v>18375</v>
      </c>
      <c r="W40" s="35">
        <v>12187</v>
      </c>
      <c r="X40" s="54">
        <v>8116</v>
      </c>
      <c r="Y40" s="53">
        <v>7446</v>
      </c>
      <c r="Z40" s="53">
        <v>6249</v>
      </c>
      <c r="AA40" s="53">
        <v>3410</v>
      </c>
      <c r="AB40" s="53">
        <v>8379</v>
      </c>
      <c r="AC40" s="53">
        <v>8452</v>
      </c>
      <c r="AD40" s="53">
        <v>7776</v>
      </c>
      <c r="AE40" s="1">
        <v>8452</v>
      </c>
      <c r="AF40" s="1">
        <v>7776</v>
      </c>
    </row>
    <row r="41" spans="2:32">
      <c r="B41" s="13" t="s">
        <v>11</v>
      </c>
      <c r="C41" s="42" t="s">
        <v>201</v>
      </c>
      <c r="D41" s="35">
        <v>469</v>
      </c>
      <c r="E41" s="35">
        <v>520</v>
      </c>
      <c r="F41" s="35">
        <v>548</v>
      </c>
      <c r="G41" s="35">
        <v>529</v>
      </c>
      <c r="H41" s="35">
        <v>594</v>
      </c>
      <c r="I41" s="35">
        <v>632</v>
      </c>
      <c r="J41" s="35">
        <v>681</v>
      </c>
      <c r="K41" s="35">
        <v>873</v>
      </c>
      <c r="L41" s="35">
        <v>921</v>
      </c>
      <c r="M41" s="35">
        <v>1009</v>
      </c>
      <c r="N41" s="35">
        <v>921</v>
      </c>
      <c r="O41" s="35">
        <v>1054</v>
      </c>
      <c r="P41" s="35">
        <v>953</v>
      </c>
      <c r="Q41" s="35">
        <v>929</v>
      </c>
      <c r="R41" s="35">
        <v>1159</v>
      </c>
      <c r="S41" s="35">
        <v>1100</v>
      </c>
      <c r="T41" s="35">
        <v>1135</v>
      </c>
      <c r="U41" s="35">
        <v>1235</v>
      </c>
      <c r="V41" s="35">
        <v>1277</v>
      </c>
      <c r="W41" s="35">
        <v>1285</v>
      </c>
      <c r="X41" s="54">
        <v>1187</v>
      </c>
      <c r="Y41" s="53">
        <v>1262</v>
      </c>
      <c r="Z41" s="53">
        <v>1183</v>
      </c>
      <c r="AA41" s="53">
        <v>221</v>
      </c>
      <c r="AB41" s="53">
        <v>430</v>
      </c>
      <c r="AC41" s="53">
        <v>429</v>
      </c>
      <c r="AD41" s="53">
        <v>844</v>
      </c>
      <c r="AE41" s="1">
        <v>429</v>
      </c>
      <c r="AF41" s="1">
        <v>844</v>
      </c>
    </row>
    <row r="42" spans="2:32">
      <c r="B42" s="13" t="s">
        <v>12</v>
      </c>
      <c r="C42" s="42" t="s">
        <v>288</v>
      </c>
      <c r="D42" s="35">
        <v>27962</v>
      </c>
      <c r="E42" s="35">
        <v>37767</v>
      </c>
      <c r="F42" s="35">
        <v>50944</v>
      </c>
      <c r="G42" s="35">
        <v>60465</v>
      </c>
      <c r="H42" s="35">
        <v>69512</v>
      </c>
      <c r="I42" s="35">
        <v>73298</v>
      </c>
      <c r="J42" s="35">
        <v>83158</v>
      </c>
      <c r="K42" s="35">
        <v>86945</v>
      </c>
      <c r="L42" s="35">
        <v>94592</v>
      </c>
      <c r="M42" s="35">
        <v>119294</v>
      </c>
      <c r="N42" s="35">
        <v>138136</v>
      </c>
      <c r="O42" s="35">
        <v>124814</v>
      </c>
      <c r="P42" s="35">
        <v>89692</v>
      </c>
      <c r="Q42" s="35">
        <v>90431</v>
      </c>
      <c r="R42" s="35">
        <v>93310</v>
      </c>
      <c r="S42" s="35">
        <v>104202</v>
      </c>
      <c r="T42" s="35">
        <v>118507</v>
      </c>
      <c r="U42" s="35">
        <v>139730</v>
      </c>
      <c r="V42" s="35">
        <v>158905</v>
      </c>
      <c r="W42" s="35">
        <v>189156</v>
      </c>
      <c r="X42" s="35">
        <v>216120</v>
      </c>
      <c r="Y42" s="53">
        <v>247581</v>
      </c>
      <c r="Z42" s="53">
        <v>266357</v>
      </c>
      <c r="AA42" s="53">
        <v>246993</v>
      </c>
      <c r="AB42" s="53">
        <v>314215</v>
      </c>
      <c r="AC42" s="53">
        <v>365695</v>
      </c>
      <c r="AD42" s="53">
        <v>375941</v>
      </c>
      <c r="AE42" s="1">
        <v>365695</v>
      </c>
      <c r="AF42" s="1">
        <v>375941</v>
      </c>
    </row>
    <row r="43" spans="2:32" s="61" customFormat="1">
      <c r="B43" s="13" t="s">
        <v>5</v>
      </c>
      <c r="C43" s="42" t="s">
        <v>205</v>
      </c>
      <c r="D43" s="35">
        <v>329</v>
      </c>
      <c r="E43" s="35">
        <v>372</v>
      </c>
      <c r="F43" s="35">
        <v>390</v>
      </c>
      <c r="G43" s="35">
        <v>630</v>
      </c>
      <c r="H43" s="35">
        <v>589</v>
      </c>
      <c r="I43" s="35">
        <v>673</v>
      </c>
      <c r="J43" s="35">
        <v>532</v>
      </c>
      <c r="K43" s="35">
        <v>778</v>
      </c>
      <c r="L43" s="35">
        <v>804</v>
      </c>
      <c r="M43" s="35">
        <v>847</v>
      </c>
      <c r="N43" s="35">
        <v>821</v>
      </c>
      <c r="O43" s="35">
        <v>954</v>
      </c>
      <c r="P43" s="35">
        <v>813</v>
      </c>
      <c r="Q43" s="35">
        <v>858</v>
      </c>
      <c r="R43" s="35">
        <v>799</v>
      </c>
      <c r="S43" s="35">
        <v>762</v>
      </c>
      <c r="T43" s="35">
        <v>808</v>
      </c>
      <c r="U43" s="35">
        <v>784</v>
      </c>
      <c r="V43" s="35">
        <v>762</v>
      </c>
      <c r="W43" s="90">
        <v>680</v>
      </c>
      <c r="X43" s="44">
        <v>820</v>
      </c>
      <c r="Y43" s="53">
        <v>702</v>
      </c>
      <c r="Z43" s="53">
        <v>710</v>
      </c>
      <c r="AA43" s="53">
        <v>438</v>
      </c>
      <c r="AB43" s="53">
        <v>439</v>
      </c>
      <c r="AC43" s="53">
        <v>670</v>
      </c>
      <c r="AD43" s="53">
        <v>731</v>
      </c>
      <c r="AE43" s="61">
        <v>670</v>
      </c>
      <c r="AF43" s="61">
        <v>731</v>
      </c>
    </row>
    <row r="44" spans="2:32">
      <c r="B44" s="13" t="s">
        <v>13</v>
      </c>
      <c r="C44" s="42" t="s">
        <v>206</v>
      </c>
      <c r="D44" s="43">
        <v>4765</v>
      </c>
      <c r="E44" s="43">
        <v>4478</v>
      </c>
      <c r="F44" s="43">
        <v>4257</v>
      </c>
      <c r="G44" s="43">
        <v>4852</v>
      </c>
      <c r="H44" s="43">
        <v>4920</v>
      </c>
      <c r="I44" s="43">
        <v>4813</v>
      </c>
      <c r="J44" s="43">
        <v>4592</v>
      </c>
      <c r="K44" s="43">
        <v>5077</v>
      </c>
      <c r="L44" s="43">
        <v>5564</v>
      </c>
      <c r="M44" s="43">
        <v>5823</v>
      </c>
      <c r="N44" s="43">
        <v>6455</v>
      </c>
      <c r="O44" s="43">
        <v>6661</v>
      </c>
      <c r="P44" s="43">
        <v>6020</v>
      </c>
      <c r="Q44" s="43">
        <v>6799</v>
      </c>
      <c r="R44" s="43">
        <v>7160</v>
      </c>
      <c r="S44" s="43">
        <v>7434</v>
      </c>
      <c r="T44" s="43">
        <v>7115</v>
      </c>
      <c r="U44" s="43">
        <v>8198</v>
      </c>
      <c r="V44" s="43">
        <v>9495</v>
      </c>
      <c r="W44" s="43">
        <v>9621</v>
      </c>
      <c r="X44" s="54">
        <v>9351</v>
      </c>
      <c r="Y44" s="53">
        <v>9851</v>
      </c>
      <c r="Z44" s="53">
        <v>11119</v>
      </c>
      <c r="AA44" s="53">
        <v>2874</v>
      </c>
      <c r="AB44" s="53">
        <v>11090</v>
      </c>
      <c r="AC44" s="53">
        <v>15101</v>
      </c>
      <c r="AD44" s="53">
        <v>17241</v>
      </c>
      <c r="AE44" s="1">
        <v>15101</v>
      </c>
      <c r="AF44" s="1">
        <v>17241</v>
      </c>
    </row>
    <row r="45" spans="2:32">
      <c r="B45" s="13" t="s">
        <v>14</v>
      </c>
      <c r="C45" s="42" t="s">
        <v>248</v>
      </c>
      <c r="D45" s="35">
        <v>653</v>
      </c>
      <c r="E45" s="35">
        <v>704</v>
      </c>
      <c r="F45" s="35">
        <v>1101</v>
      </c>
      <c r="G45" s="35">
        <v>1234</v>
      </c>
      <c r="H45" s="35">
        <v>1305</v>
      </c>
      <c r="I45" s="35">
        <v>2312</v>
      </c>
      <c r="J45" s="35">
        <v>2783</v>
      </c>
      <c r="K45" s="35">
        <v>3657</v>
      </c>
      <c r="L45" s="35">
        <v>4192</v>
      </c>
      <c r="M45" s="35">
        <v>3498</v>
      </c>
      <c r="N45" s="35">
        <v>4381</v>
      </c>
      <c r="O45" s="35">
        <v>3509</v>
      </c>
      <c r="P45" s="35">
        <v>2971</v>
      </c>
      <c r="Q45" s="35">
        <v>2749</v>
      </c>
      <c r="R45" s="35">
        <v>1601</v>
      </c>
      <c r="S45" s="35">
        <v>1572</v>
      </c>
      <c r="T45" s="35">
        <v>1443</v>
      </c>
      <c r="U45" s="35">
        <v>2101</v>
      </c>
      <c r="V45" s="35">
        <v>1676</v>
      </c>
      <c r="W45" s="35">
        <v>2232</v>
      </c>
      <c r="X45" s="54">
        <v>2014</v>
      </c>
      <c r="Y45" s="53">
        <v>1392</v>
      </c>
      <c r="Z45" s="53">
        <v>2027</v>
      </c>
      <c r="AA45" s="53">
        <v>1235</v>
      </c>
      <c r="AB45" s="53">
        <v>1643</v>
      </c>
      <c r="AC45" s="53">
        <v>1495</v>
      </c>
      <c r="AD45" s="53">
        <v>2096</v>
      </c>
      <c r="AE45" s="1">
        <v>1495</v>
      </c>
      <c r="AF45" s="1">
        <v>2096</v>
      </c>
    </row>
    <row r="46" spans="2:32">
      <c r="B46" s="13" t="s">
        <v>15</v>
      </c>
      <c r="C46" s="42" t="s">
        <v>207</v>
      </c>
      <c r="D46" s="35">
        <v>5595</v>
      </c>
      <c r="E46" s="35">
        <v>4637</v>
      </c>
      <c r="F46" s="35">
        <v>4639</v>
      </c>
      <c r="G46" s="35">
        <v>5262</v>
      </c>
      <c r="H46" s="35">
        <v>4980</v>
      </c>
      <c r="I46" s="35">
        <v>4835</v>
      </c>
      <c r="J46" s="35">
        <v>4844</v>
      </c>
      <c r="K46" s="35">
        <v>5322</v>
      </c>
      <c r="L46" s="35">
        <v>5140</v>
      </c>
      <c r="M46" s="35">
        <v>5335</v>
      </c>
      <c r="N46" s="35">
        <v>6048</v>
      </c>
      <c r="O46" s="35">
        <v>5894</v>
      </c>
      <c r="P46" s="35">
        <v>4374</v>
      </c>
      <c r="Q46" s="35">
        <v>4724</v>
      </c>
      <c r="R46" s="35">
        <v>7575</v>
      </c>
      <c r="S46" s="35">
        <v>9227</v>
      </c>
      <c r="T46" s="35">
        <v>9402</v>
      </c>
      <c r="U46" s="35">
        <v>9923</v>
      </c>
      <c r="V46" s="35">
        <v>10772</v>
      </c>
      <c r="W46" s="35">
        <v>11029</v>
      </c>
      <c r="X46" s="54">
        <v>11127</v>
      </c>
      <c r="Y46" s="53">
        <v>10855</v>
      </c>
      <c r="Z46" s="53">
        <v>11116</v>
      </c>
      <c r="AA46" s="53">
        <v>5166</v>
      </c>
      <c r="AB46" s="53">
        <v>6494</v>
      </c>
      <c r="AC46" s="53">
        <v>9681</v>
      </c>
      <c r="AD46" s="53">
        <v>8119</v>
      </c>
      <c r="AE46" s="1">
        <v>9681</v>
      </c>
      <c r="AF46" s="1">
        <v>8119</v>
      </c>
    </row>
    <row r="47" spans="2:32">
      <c r="B47" s="13" t="s">
        <v>16</v>
      </c>
      <c r="C47" s="42" t="s">
        <v>249</v>
      </c>
      <c r="D47" s="35">
        <v>140</v>
      </c>
      <c r="E47" s="35">
        <v>179</v>
      </c>
      <c r="F47" s="35">
        <v>213</v>
      </c>
      <c r="G47" s="35">
        <v>200</v>
      </c>
      <c r="H47" s="35">
        <v>194</v>
      </c>
      <c r="I47" s="35">
        <v>194</v>
      </c>
      <c r="J47" s="35">
        <v>212</v>
      </c>
      <c r="K47" s="35">
        <v>206</v>
      </c>
      <c r="L47" s="35">
        <v>216</v>
      </c>
      <c r="M47" s="35">
        <v>249</v>
      </c>
      <c r="N47" s="35">
        <v>314</v>
      </c>
      <c r="O47" s="35">
        <v>266</v>
      </c>
      <c r="P47" s="35">
        <v>239</v>
      </c>
      <c r="Q47" s="35">
        <v>296</v>
      </c>
      <c r="R47" s="35">
        <v>364</v>
      </c>
      <c r="S47" s="35">
        <v>469</v>
      </c>
      <c r="T47" s="35">
        <v>444</v>
      </c>
      <c r="U47" s="35">
        <v>368</v>
      </c>
      <c r="V47" s="35">
        <v>342</v>
      </c>
      <c r="W47" s="35">
        <v>311</v>
      </c>
      <c r="X47" s="54">
        <v>232</v>
      </c>
      <c r="Y47" s="53">
        <v>231</v>
      </c>
      <c r="Z47" s="53">
        <v>262</v>
      </c>
      <c r="AA47" s="53">
        <v>181</v>
      </c>
      <c r="AB47" s="53">
        <v>266</v>
      </c>
      <c r="AC47" s="53">
        <v>261</v>
      </c>
      <c r="AD47" s="53">
        <v>282</v>
      </c>
      <c r="AE47" s="1">
        <v>261</v>
      </c>
      <c r="AF47" s="1">
        <v>282</v>
      </c>
    </row>
    <row r="48" spans="2:32">
      <c r="B48" s="13" t="s">
        <v>17</v>
      </c>
      <c r="C48" s="42" t="s">
        <v>208</v>
      </c>
      <c r="D48" s="170">
        <v>0</v>
      </c>
      <c r="E48" s="35">
        <v>1</v>
      </c>
      <c r="F48" s="35">
        <v>2</v>
      </c>
      <c r="G48" s="170">
        <v>0</v>
      </c>
      <c r="H48" s="170">
        <v>0</v>
      </c>
      <c r="I48" s="170">
        <v>0</v>
      </c>
      <c r="J48" s="170">
        <v>0</v>
      </c>
      <c r="K48" s="170">
        <v>0</v>
      </c>
      <c r="L48" s="170">
        <v>0</v>
      </c>
      <c r="M48" s="170">
        <v>0</v>
      </c>
      <c r="N48" s="170">
        <v>0</v>
      </c>
      <c r="O48" s="170">
        <v>0</v>
      </c>
      <c r="P48" s="170">
        <v>0</v>
      </c>
      <c r="Q48" s="35">
        <v>2</v>
      </c>
      <c r="R48" s="170">
        <v>0</v>
      </c>
      <c r="S48" s="35">
        <v>1</v>
      </c>
      <c r="T48" s="35">
        <v>1</v>
      </c>
      <c r="U48" s="170">
        <v>0</v>
      </c>
      <c r="V48" s="170">
        <v>0</v>
      </c>
      <c r="W48" s="170">
        <v>0</v>
      </c>
      <c r="X48" s="170">
        <v>0</v>
      </c>
      <c r="Y48" s="170">
        <v>0</v>
      </c>
      <c r="Z48" s="170">
        <v>0</v>
      </c>
      <c r="AA48" s="170">
        <v>0</v>
      </c>
      <c r="AB48" s="170">
        <v>0</v>
      </c>
      <c r="AC48" s="170">
        <v>0</v>
      </c>
      <c r="AD48" s="170">
        <v>0</v>
      </c>
      <c r="AE48" s="1">
        <v>0</v>
      </c>
      <c r="AF48" s="1">
        <v>0</v>
      </c>
    </row>
    <row r="49" spans="2:32">
      <c r="B49" s="13" t="s">
        <v>18</v>
      </c>
      <c r="C49" s="42" t="s">
        <v>209</v>
      </c>
      <c r="D49" s="35">
        <v>6</v>
      </c>
      <c r="E49" s="35">
        <v>2</v>
      </c>
      <c r="F49" s="35">
        <v>7</v>
      </c>
      <c r="G49" s="35">
        <v>3</v>
      </c>
      <c r="H49" s="35">
        <v>5</v>
      </c>
      <c r="I49" s="35">
        <v>4</v>
      </c>
      <c r="J49" s="35">
        <v>7</v>
      </c>
      <c r="K49" s="35">
        <v>14</v>
      </c>
      <c r="L49" s="35">
        <v>3</v>
      </c>
      <c r="M49" s="35">
        <v>5</v>
      </c>
      <c r="N49" s="35">
        <v>2</v>
      </c>
      <c r="O49" s="35">
        <v>2</v>
      </c>
      <c r="P49" s="35">
        <v>4</v>
      </c>
      <c r="Q49" s="35">
        <v>5</v>
      </c>
      <c r="R49" s="35">
        <v>7</v>
      </c>
      <c r="S49" s="35">
        <v>1</v>
      </c>
      <c r="T49" s="35">
        <v>3</v>
      </c>
      <c r="U49" s="35">
        <v>2</v>
      </c>
      <c r="V49" s="35">
        <v>4</v>
      </c>
      <c r="W49" s="35">
        <v>6</v>
      </c>
      <c r="X49" s="54">
        <v>3</v>
      </c>
      <c r="Y49" s="170">
        <v>0</v>
      </c>
      <c r="Z49" s="170">
        <v>0</v>
      </c>
      <c r="AA49" s="170">
        <v>1</v>
      </c>
      <c r="AB49" s="170">
        <v>1</v>
      </c>
      <c r="AC49" s="170">
        <v>1</v>
      </c>
      <c r="AD49" s="170">
        <v>0</v>
      </c>
      <c r="AE49" s="1">
        <v>1</v>
      </c>
      <c r="AF49" s="1">
        <v>0</v>
      </c>
    </row>
    <row r="50" spans="2:32">
      <c r="B50" s="13" t="s">
        <v>19</v>
      </c>
      <c r="C50" s="42" t="s">
        <v>210</v>
      </c>
      <c r="D50" s="35">
        <v>142</v>
      </c>
      <c r="E50" s="35">
        <v>158</v>
      </c>
      <c r="F50" s="35">
        <v>353</v>
      </c>
      <c r="G50" s="35">
        <v>381</v>
      </c>
      <c r="H50" s="35">
        <v>390</v>
      </c>
      <c r="I50" s="35">
        <v>445</v>
      </c>
      <c r="J50" s="35">
        <v>681</v>
      </c>
      <c r="K50" s="35">
        <v>806</v>
      </c>
      <c r="L50" s="35">
        <v>1077</v>
      </c>
      <c r="M50" s="35">
        <v>983</v>
      </c>
      <c r="N50" s="35">
        <v>1073</v>
      </c>
      <c r="O50" s="35">
        <v>1254</v>
      </c>
      <c r="P50" s="35">
        <v>1110</v>
      </c>
      <c r="Q50" s="35">
        <v>1098</v>
      </c>
      <c r="R50" s="35">
        <v>884</v>
      </c>
      <c r="S50" s="35">
        <v>1003</v>
      </c>
      <c r="T50" s="35">
        <v>1168</v>
      </c>
      <c r="U50" s="35">
        <v>1319</v>
      </c>
      <c r="V50" s="35">
        <v>1370</v>
      </c>
      <c r="W50" s="35">
        <v>1531</v>
      </c>
      <c r="X50" s="54">
        <v>1512</v>
      </c>
      <c r="Y50" s="53">
        <v>1681</v>
      </c>
      <c r="Z50" s="53">
        <v>1875</v>
      </c>
      <c r="AA50" s="53">
        <v>801</v>
      </c>
      <c r="AB50" s="53">
        <v>1851</v>
      </c>
      <c r="AC50" s="53">
        <v>2991</v>
      </c>
      <c r="AD50" s="53">
        <v>3884</v>
      </c>
      <c r="AE50" s="1">
        <v>2991</v>
      </c>
      <c r="AF50" s="1">
        <v>3884</v>
      </c>
    </row>
    <row r="51" spans="2:32">
      <c r="B51" s="13" t="s">
        <v>20</v>
      </c>
      <c r="C51" s="42" t="s">
        <v>211</v>
      </c>
      <c r="D51" s="35">
        <v>4431</v>
      </c>
      <c r="E51" s="35">
        <v>4416</v>
      </c>
      <c r="F51" s="35">
        <v>5142</v>
      </c>
      <c r="G51" s="35">
        <v>5683</v>
      </c>
      <c r="H51" s="35">
        <v>5602</v>
      </c>
      <c r="I51" s="35">
        <v>5806</v>
      </c>
      <c r="J51" s="35">
        <v>6293</v>
      </c>
      <c r="K51" s="35">
        <v>4261</v>
      </c>
      <c r="L51" s="35">
        <v>4751</v>
      </c>
      <c r="M51" s="35">
        <v>4858</v>
      </c>
      <c r="N51" s="35">
        <v>5021</v>
      </c>
      <c r="O51" s="35">
        <v>5723</v>
      </c>
      <c r="P51" s="35">
        <v>4529</v>
      </c>
      <c r="Q51" s="35">
        <v>4349</v>
      </c>
      <c r="R51" s="35">
        <v>3571</v>
      </c>
      <c r="S51" s="35">
        <v>3622</v>
      </c>
      <c r="T51" s="35">
        <v>3509</v>
      </c>
      <c r="U51" s="35">
        <v>3497</v>
      </c>
      <c r="V51" s="35">
        <v>3762</v>
      </c>
      <c r="W51" s="35">
        <v>4166</v>
      </c>
      <c r="X51" s="54">
        <v>4317</v>
      </c>
      <c r="Y51" s="53">
        <v>4452</v>
      </c>
      <c r="Z51" s="53">
        <v>4221</v>
      </c>
      <c r="AA51" s="53">
        <v>2030</v>
      </c>
      <c r="AB51" s="53">
        <v>3947</v>
      </c>
      <c r="AC51" s="53">
        <v>5743</v>
      </c>
      <c r="AD51" s="53">
        <v>7098</v>
      </c>
      <c r="AE51" s="1">
        <v>5743</v>
      </c>
      <c r="AF51" s="1">
        <v>7098</v>
      </c>
    </row>
    <row r="52" spans="2:32">
      <c r="B52" s="13" t="s">
        <v>21</v>
      </c>
      <c r="C52" s="42" t="s">
        <v>212</v>
      </c>
      <c r="D52" s="35">
        <v>76</v>
      </c>
      <c r="E52" s="35">
        <v>102</v>
      </c>
      <c r="F52" s="35">
        <v>97</v>
      </c>
      <c r="G52" s="35">
        <v>139</v>
      </c>
      <c r="H52" s="35">
        <v>143</v>
      </c>
      <c r="I52" s="35">
        <v>103</v>
      </c>
      <c r="J52" s="35">
        <v>115</v>
      </c>
      <c r="K52" s="35">
        <v>142</v>
      </c>
      <c r="L52" s="35">
        <v>127</v>
      </c>
      <c r="M52" s="35">
        <v>121</v>
      </c>
      <c r="N52" s="35">
        <v>148</v>
      </c>
      <c r="O52" s="35">
        <v>134</v>
      </c>
      <c r="P52" s="35">
        <v>117</v>
      </c>
      <c r="Q52" s="35">
        <v>150</v>
      </c>
      <c r="R52" s="35">
        <v>149</v>
      </c>
      <c r="S52" s="35">
        <v>113</v>
      </c>
      <c r="T52" s="35">
        <v>133</v>
      </c>
      <c r="U52" s="35">
        <v>124</v>
      </c>
      <c r="V52" s="35">
        <v>160</v>
      </c>
      <c r="W52" s="35">
        <v>154</v>
      </c>
      <c r="X52" s="54">
        <v>158</v>
      </c>
      <c r="Y52" s="53">
        <v>169</v>
      </c>
      <c r="Z52" s="53">
        <v>165</v>
      </c>
      <c r="AA52" s="53">
        <v>89</v>
      </c>
      <c r="AB52" s="53">
        <v>10</v>
      </c>
      <c r="AC52" s="53">
        <v>113</v>
      </c>
      <c r="AD52" s="53">
        <v>191</v>
      </c>
      <c r="AE52" s="1">
        <v>113</v>
      </c>
      <c r="AF52" s="1">
        <v>191</v>
      </c>
    </row>
    <row r="53" spans="2:32">
      <c r="B53" s="13" t="s">
        <v>22</v>
      </c>
      <c r="C53" s="42" t="s">
        <v>213</v>
      </c>
      <c r="D53" s="35">
        <v>609</v>
      </c>
      <c r="E53" s="35">
        <v>621</v>
      </c>
      <c r="F53" s="35">
        <v>813</v>
      </c>
      <c r="G53" s="35">
        <v>971</v>
      </c>
      <c r="H53" s="35">
        <v>1013</v>
      </c>
      <c r="I53" s="35">
        <v>1333</v>
      </c>
      <c r="J53" s="35">
        <v>1401</v>
      </c>
      <c r="K53" s="35">
        <v>1425</v>
      </c>
      <c r="L53" s="35">
        <v>1539</v>
      </c>
      <c r="M53" s="35">
        <v>1510</v>
      </c>
      <c r="N53" s="35">
        <v>1336</v>
      </c>
      <c r="O53" s="35">
        <v>1359</v>
      </c>
      <c r="P53" s="35">
        <v>393</v>
      </c>
      <c r="Q53" s="35">
        <v>515</v>
      </c>
      <c r="R53" s="35">
        <v>447</v>
      </c>
      <c r="S53" s="35">
        <v>513</v>
      </c>
      <c r="T53" s="35">
        <v>457</v>
      </c>
      <c r="U53" s="35">
        <v>441</v>
      </c>
      <c r="V53" s="35">
        <v>444</v>
      </c>
      <c r="W53" s="35">
        <v>522</v>
      </c>
      <c r="X53" s="54">
        <v>555</v>
      </c>
      <c r="Y53" s="53">
        <v>539</v>
      </c>
      <c r="Z53" s="53">
        <v>469</v>
      </c>
      <c r="AA53" s="53">
        <v>200</v>
      </c>
      <c r="AB53" s="53">
        <v>314</v>
      </c>
      <c r="AC53" s="53">
        <v>342</v>
      </c>
      <c r="AD53" s="53">
        <v>526</v>
      </c>
      <c r="AE53" s="1">
        <v>342</v>
      </c>
      <c r="AF53" s="1">
        <v>526</v>
      </c>
    </row>
    <row r="54" spans="2:32">
      <c r="B54" s="13" t="s">
        <v>23</v>
      </c>
      <c r="C54" s="42" t="s">
        <v>214</v>
      </c>
      <c r="D54" s="170">
        <v>0</v>
      </c>
      <c r="E54" s="170">
        <v>0</v>
      </c>
      <c r="F54" s="170">
        <v>0</v>
      </c>
      <c r="G54" s="170">
        <v>0</v>
      </c>
      <c r="H54" s="170">
        <v>0</v>
      </c>
      <c r="I54" s="170">
        <v>0</v>
      </c>
      <c r="J54" s="170">
        <v>0</v>
      </c>
      <c r="K54" s="170">
        <v>0</v>
      </c>
      <c r="L54" s="170">
        <v>0</v>
      </c>
      <c r="M54" s="170">
        <v>0</v>
      </c>
      <c r="N54" s="170">
        <v>0</v>
      </c>
      <c r="O54" s="170">
        <v>0</v>
      </c>
      <c r="P54" s="170">
        <v>0</v>
      </c>
      <c r="Q54" s="170">
        <v>0</v>
      </c>
      <c r="R54" s="170">
        <v>0</v>
      </c>
      <c r="S54" s="170">
        <v>0</v>
      </c>
      <c r="T54" s="170">
        <v>0</v>
      </c>
      <c r="U54" s="170">
        <v>0</v>
      </c>
      <c r="V54" s="170">
        <v>0</v>
      </c>
      <c r="W54" s="170">
        <v>0</v>
      </c>
      <c r="X54" s="170">
        <v>0</v>
      </c>
      <c r="Y54" s="170">
        <v>0</v>
      </c>
      <c r="Z54" s="170">
        <v>0</v>
      </c>
      <c r="AA54" s="170">
        <v>0</v>
      </c>
      <c r="AB54" s="170">
        <v>0</v>
      </c>
      <c r="AC54" s="170">
        <v>0</v>
      </c>
      <c r="AD54" s="170">
        <v>0</v>
      </c>
      <c r="AE54" s="1">
        <v>0</v>
      </c>
      <c r="AF54" s="1">
        <v>0</v>
      </c>
    </row>
    <row r="55" spans="2:32">
      <c r="B55" s="13" t="s">
        <v>24</v>
      </c>
      <c r="C55" s="42" t="s">
        <v>215</v>
      </c>
      <c r="D55" s="170">
        <v>0</v>
      </c>
      <c r="E55" s="170">
        <v>0</v>
      </c>
      <c r="F55" s="170">
        <v>0</v>
      </c>
      <c r="G55" s="170">
        <v>0</v>
      </c>
      <c r="H55" s="170">
        <v>0</v>
      </c>
      <c r="I55" s="170">
        <v>0</v>
      </c>
      <c r="J55" s="170">
        <v>0</v>
      </c>
      <c r="K55" s="170">
        <v>0</v>
      </c>
      <c r="L55" s="170">
        <v>0</v>
      </c>
      <c r="M55" s="35">
        <v>4</v>
      </c>
      <c r="N55" s="35">
        <v>9</v>
      </c>
      <c r="O55" s="35">
        <v>23</v>
      </c>
      <c r="P55" s="35">
        <v>4</v>
      </c>
      <c r="Q55" s="35">
        <v>13</v>
      </c>
      <c r="R55" s="35">
        <v>11</v>
      </c>
      <c r="S55" s="35">
        <v>14</v>
      </c>
      <c r="T55" s="35">
        <v>36</v>
      </c>
      <c r="U55" s="35">
        <v>25</v>
      </c>
      <c r="V55" s="35">
        <v>36</v>
      </c>
      <c r="W55" s="35">
        <v>51</v>
      </c>
      <c r="X55" s="54">
        <v>93</v>
      </c>
      <c r="Y55" s="53">
        <v>82</v>
      </c>
      <c r="Z55" s="53">
        <v>61</v>
      </c>
      <c r="AA55" s="53">
        <v>44</v>
      </c>
      <c r="AB55" s="53">
        <v>45</v>
      </c>
      <c r="AC55" s="53">
        <v>65</v>
      </c>
      <c r="AD55" s="53">
        <v>113</v>
      </c>
      <c r="AE55" s="1">
        <v>65</v>
      </c>
      <c r="AF55" s="1">
        <v>113</v>
      </c>
    </row>
    <row r="56" spans="2:32">
      <c r="B56" s="13" t="s">
        <v>28</v>
      </c>
      <c r="C56" s="42" t="s">
        <v>247</v>
      </c>
      <c r="D56" s="35">
        <v>267</v>
      </c>
      <c r="E56" s="35">
        <v>492</v>
      </c>
      <c r="F56" s="35">
        <v>737</v>
      </c>
      <c r="G56" s="35">
        <v>1422</v>
      </c>
      <c r="H56" s="35">
        <v>1240</v>
      </c>
      <c r="I56" s="35">
        <v>1100</v>
      </c>
      <c r="J56" s="35">
        <v>689</v>
      </c>
      <c r="K56" s="35">
        <v>1495</v>
      </c>
      <c r="L56" s="35">
        <v>3079</v>
      </c>
      <c r="M56" s="35">
        <v>4881</v>
      </c>
      <c r="N56" s="35">
        <v>6530</v>
      </c>
      <c r="O56" s="35">
        <v>7586</v>
      </c>
      <c r="P56" s="35">
        <v>6614</v>
      </c>
      <c r="Q56" s="35">
        <v>5449</v>
      </c>
      <c r="R56" s="35">
        <v>8049</v>
      </c>
      <c r="S56" s="35">
        <v>12619</v>
      </c>
      <c r="T56" s="35">
        <v>15428</v>
      </c>
      <c r="U56" s="35">
        <v>17834</v>
      </c>
      <c r="V56" s="35">
        <v>20713</v>
      </c>
      <c r="W56" s="35">
        <v>23509</v>
      </c>
      <c r="X56" s="54">
        <v>24806</v>
      </c>
      <c r="Y56" s="53">
        <v>27374</v>
      </c>
      <c r="Z56" s="53">
        <v>31439</v>
      </c>
      <c r="AA56" s="53">
        <v>19425</v>
      </c>
      <c r="AB56" s="53">
        <v>36394</v>
      </c>
      <c r="AC56" s="53">
        <v>49091</v>
      </c>
      <c r="AD56" s="53">
        <v>49586</v>
      </c>
      <c r="AE56" s="1">
        <v>49091</v>
      </c>
      <c r="AF56" s="1">
        <v>49586</v>
      </c>
    </row>
    <row r="57" spans="2:32">
      <c r="B57" s="13" t="s">
        <v>25</v>
      </c>
      <c r="C57" s="42" t="s">
        <v>216</v>
      </c>
      <c r="D57" s="170">
        <v>0</v>
      </c>
      <c r="E57" s="170">
        <v>0</v>
      </c>
      <c r="F57" s="170">
        <v>0</v>
      </c>
      <c r="G57" s="170">
        <v>0</v>
      </c>
      <c r="H57" s="170">
        <v>0</v>
      </c>
      <c r="I57" s="170">
        <v>0</v>
      </c>
      <c r="J57" s="170">
        <v>0</v>
      </c>
      <c r="K57" s="170">
        <v>0</v>
      </c>
      <c r="L57" s="170">
        <v>0</v>
      </c>
      <c r="M57" s="170">
        <v>0</v>
      </c>
      <c r="N57" s="170">
        <v>0</v>
      </c>
      <c r="O57" s="170">
        <v>0</v>
      </c>
      <c r="P57" s="35">
        <v>1</v>
      </c>
      <c r="Q57" s="35">
        <v>178</v>
      </c>
      <c r="R57" s="35">
        <v>365</v>
      </c>
      <c r="S57" s="35">
        <v>558</v>
      </c>
      <c r="T57" s="35">
        <v>645</v>
      </c>
      <c r="U57" s="35">
        <v>746</v>
      </c>
      <c r="V57" s="35">
        <v>626</v>
      </c>
      <c r="W57" s="35">
        <v>566</v>
      </c>
      <c r="X57" s="54">
        <v>593</v>
      </c>
      <c r="Y57" s="53">
        <v>736</v>
      </c>
      <c r="Z57" s="53">
        <v>576</v>
      </c>
      <c r="AA57" s="53">
        <v>298</v>
      </c>
      <c r="AB57" s="53">
        <v>647</v>
      </c>
      <c r="AC57" s="53">
        <v>600</v>
      </c>
      <c r="AD57" s="53">
        <v>636</v>
      </c>
      <c r="AE57" s="1">
        <v>600</v>
      </c>
      <c r="AF57" s="1">
        <v>636</v>
      </c>
    </row>
    <row r="58" spans="2:32">
      <c r="B58" s="20" t="s">
        <v>26</v>
      </c>
      <c r="C58" s="55" t="s">
        <v>217</v>
      </c>
      <c r="D58" s="56" t="s">
        <v>2</v>
      </c>
      <c r="E58" s="196">
        <v>0</v>
      </c>
      <c r="F58" s="196">
        <v>0</v>
      </c>
      <c r="G58" s="196">
        <v>0</v>
      </c>
      <c r="H58" s="56">
        <v>11726</v>
      </c>
      <c r="I58" s="56">
        <v>33041</v>
      </c>
      <c r="J58" s="56">
        <v>28312</v>
      </c>
      <c r="K58" s="56">
        <v>10861</v>
      </c>
      <c r="L58" s="56">
        <v>2005</v>
      </c>
      <c r="M58" s="56">
        <v>532</v>
      </c>
      <c r="N58" s="56">
        <v>95</v>
      </c>
      <c r="O58" s="196">
        <v>0</v>
      </c>
      <c r="P58" s="196">
        <v>0</v>
      </c>
      <c r="Q58" s="196">
        <v>0</v>
      </c>
      <c r="R58" s="196">
        <v>0</v>
      </c>
      <c r="S58" s="196">
        <v>0</v>
      </c>
      <c r="T58" s="196">
        <v>0</v>
      </c>
      <c r="U58" s="196">
        <v>0</v>
      </c>
      <c r="V58" s="196">
        <v>0</v>
      </c>
      <c r="W58" s="196">
        <v>0</v>
      </c>
      <c r="X58" s="196">
        <v>0</v>
      </c>
      <c r="Y58" s="196">
        <v>0</v>
      </c>
      <c r="Z58" s="196">
        <v>0</v>
      </c>
      <c r="AA58" s="196">
        <v>0</v>
      </c>
      <c r="AB58" s="170">
        <v>0</v>
      </c>
      <c r="AC58" s="196">
        <v>0</v>
      </c>
      <c r="AD58" s="170">
        <v>0</v>
      </c>
      <c r="AE58" s="1">
        <v>0</v>
      </c>
      <c r="AF58" s="1">
        <v>0</v>
      </c>
    </row>
    <row r="59" spans="2:32" s="24" customFormat="1" ht="104.25" customHeight="1">
      <c r="B59" s="310" t="s">
        <v>286</v>
      </c>
      <c r="C59" s="310"/>
      <c r="D59" s="76"/>
      <c r="E59" s="76"/>
      <c r="F59" s="76"/>
      <c r="G59" s="76"/>
      <c r="H59" s="76"/>
      <c r="I59" s="76"/>
      <c r="J59" s="76"/>
      <c r="K59" s="76"/>
      <c r="L59" s="76"/>
      <c r="M59" s="76"/>
      <c r="N59" s="76"/>
      <c r="O59" s="76"/>
      <c r="P59" s="76"/>
      <c r="Q59" s="76"/>
      <c r="R59" s="76"/>
      <c r="S59" s="76"/>
      <c r="T59" s="76"/>
      <c r="U59" s="76"/>
      <c r="V59" s="76"/>
      <c r="W59" s="76"/>
      <c r="X59" s="79"/>
      <c r="AB59" s="288"/>
      <c r="AD59" s="288"/>
    </row>
    <row r="60" spans="2:32" s="24" customFormat="1" ht="37.5" customHeight="1">
      <c r="B60" s="311" t="s">
        <v>502</v>
      </c>
      <c r="C60" s="311"/>
      <c r="D60" s="142"/>
      <c r="E60" s="142"/>
      <c r="F60" s="142"/>
      <c r="G60" s="142"/>
      <c r="H60" s="142"/>
      <c r="I60" s="142"/>
      <c r="J60" s="142"/>
      <c r="K60" s="142"/>
      <c r="L60" s="142"/>
      <c r="M60" s="142"/>
      <c r="N60" s="142"/>
      <c r="O60" s="142"/>
      <c r="P60" s="142"/>
      <c r="Q60" s="142"/>
      <c r="R60" s="142"/>
      <c r="S60" s="142"/>
      <c r="T60" s="142"/>
      <c r="U60" s="142"/>
      <c r="V60" s="142"/>
      <c r="W60" s="142"/>
      <c r="X60" s="142"/>
    </row>
    <row r="61" spans="2:32" s="24" customFormat="1" ht="14.25" customHeight="1">
      <c r="B61" s="317" t="s">
        <v>536</v>
      </c>
      <c r="C61" s="317"/>
      <c r="D61" s="317"/>
      <c r="E61" s="317"/>
      <c r="F61" s="317"/>
      <c r="G61" s="317"/>
      <c r="H61" s="317"/>
      <c r="I61" s="317"/>
      <c r="J61" s="317"/>
      <c r="K61" s="317"/>
      <c r="L61" s="317"/>
      <c r="M61" s="317"/>
      <c r="N61" s="317"/>
      <c r="O61" s="317"/>
      <c r="P61" s="79"/>
      <c r="Q61" s="79"/>
      <c r="R61" s="79"/>
      <c r="S61" s="79"/>
      <c r="T61" s="79"/>
      <c r="U61" s="79"/>
      <c r="V61" s="79"/>
      <c r="W61" s="79"/>
      <c r="X61" s="79"/>
    </row>
    <row r="62" spans="2:32" s="24" customFormat="1" ht="27" customHeight="1">
      <c r="B62" s="311" t="s">
        <v>859</v>
      </c>
      <c r="C62" s="311"/>
      <c r="D62" s="142"/>
      <c r="E62" s="142"/>
      <c r="F62" s="142"/>
      <c r="G62" s="142"/>
      <c r="H62" s="142"/>
      <c r="I62" s="142"/>
      <c r="J62" s="142"/>
      <c r="K62" s="142"/>
      <c r="L62" s="142"/>
      <c r="M62" s="142"/>
      <c r="N62" s="142"/>
      <c r="O62" s="142"/>
      <c r="P62" s="142"/>
      <c r="Q62" s="142"/>
      <c r="R62" s="76"/>
      <c r="S62" s="76"/>
      <c r="T62" s="76"/>
      <c r="U62" s="76"/>
      <c r="V62" s="76"/>
      <c r="W62" s="79"/>
      <c r="X62" s="79"/>
    </row>
    <row r="63" spans="2:32" s="24" customFormat="1" ht="12.75">
      <c r="B63" s="312" t="s">
        <v>533</v>
      </c>
      <c r="C63" s="312"/>
      <c r="D63" s="204"/>
      <c r="E63" s="204"/>
      <c r="F63" s="204"/>
      <c r="G63" s="204"/>
      <c r="H63" s="204"/>
      <c r="I63" s="204"/>
      <c r="J63" s="204"/>
      <c r="K63" s="204"/>
      <c r="L63" s="80"/>
      <c r="M63" s="80"/>
      <c r="N63" s="80"/>
      <c r="O63" s="80"/>
      <c r="P63" s="80"/>
      <c r="Q63" s="80"/>
      <c r="R63" s="76"/>
      <c r="S63" s="76"/>
      <c r="T63" s="76"/>
      <c r="U63" s="76"/>
      <c r="V63" s="76"/>
      <c r="W63" s="79"/>
      <c r="X63" s="79"/>
    </row>
    <row r="64" spans="2:32">
      <c r="B64" s="58"/>
      <c r="C64" s="58"/>
      <c r="D64" s="58"/>
      <c r="E64" s="58"/>
      <c r="F64" s="58"/>
      <c r="G64" s="58"/>
      <c r="H64" s="58"/>
      <c r="I64" s="58"/>
      <c r="J64" s="58"/>
      <c r="K64" s="58"/>
      <c r="L64" s="58"/>
      <c r="M64" s="58"/>
      <c r="N64" s="58"/>
      <c r="O64" s="58"/>
      <c r="P64" s="58"/>
      <c r="Q64" s="58"/>
      <c r="R64" s="58"/>
      <c r="S64" s="58"/>
      <c r="T64" s="58"/>
      <c r="U64" s="58"/>
      <c r="V64" s="58"/>
      <c r="W64" s="9"/>
      <c r="X64" s="9"/>
      <c r="Y64" s="58"/>
      <c r="Z64" s="58"/>
      <c r="AA64" s="58"/>
      <c r="AB64" s="58"/>
      <c r="AC64" s="58"/>
      <c r="AD64" s="58"/>
    </row>
    <row r="65" spans="2:30" hidden="1">
      <c r="B65" s="58"/>
      <c r="C65" s="58"/>
      <c r="D65" s="58"/>
      <c r="E65" s="58"/>
      <c r="F65" s="58"/>
      <c r="G65" s="58"/>
      <c r="H65" s="58"/>
      <c r="I65" s="58"/>
      <c r="J65" s="58"/>
      <c r="K65" s="58"/>
      <c r="L65" s="58"/>
      <c r="M65" s="58"/>
      <c r="N65" s="58"/>
      <c r="O65" s="58"/>
      <c r="P65" s="58"/>
      <c r="Q65" s="58"/>
      <c r="R65" s="58"/>
      <c r="S65" s="58"/>
      <c r="T65" s="58"/>
      <c r="U65" s="58"/>
      <c r="V65" s="58"/>
      <c r="Y65" s="38"/>
      <c r="Z65" s="38"/>
      <c r="AA65" s="38"/>
      <c r="AB65" s="38"/>
      <c r="AC65" s="38"/>
      <c r="AD65" s="38"/>
    </row>
    <row r="66" spans="2:30" hidden="1">
      <c r="B66" s="58"/>
      <c r="C66" s="58"/>
      <c r="D66" s="58"/>
      <c r="E66" s="58"/>
      <c r="F66" s="58"/>
      <c r="G66" s="58"/>
      <c r="H66" s="58"/>
      <c r="I66" s="58"/>
      <c r="J66" s="58"/>
      <c r="K66" s="58"/>
      <c r="L66" s="58"/>
      <c r="M66" s="58"/>
      <c r="N66" s="58"/>
      <c r="O66" s="58"/>
      <c r="P66" s="58"/>
      <c r="Q66" s="58"/>
      <c r="R66" s="58"/>
      <c r="S66" s="58"/>
      <c r="T66" s="58"/>
      <c r="U66" s="58"/>
      <c r="V66" s="58"/>
    </row>
    <row r="67" spans="2:30" hidden="1">
      <c r="B67" s="58"/>
      <c r="C67" s="58"/>
      <c r="D67" s="58"/>
      <c r="E67" s="58"/>
      <c r="F67" s="58"/>
      <c r="G67" s="58"/>
      <c r="H67" s="58"/>
      <c r="I67" s="58"/>
      <c r="J67" s="58"/>
      <c r="K67" s="58"/>
      <c r="L67" s="58"/>
      <c r="M67" s="58"/>
      <c r="N67" s="58"/>
      <c r="O67" s="58"/>
      <c r="P67" s="58"/>
      <c r="Q67" s="58"/>
      <c r="R67" s="58"/>
      <c r="S67" s="58"/>
      <c r="T67" s="58"/>
      <c r="U67" s="58"/>
      <c r="V67" s="58"/>
    </row>
    <row r="73" spans="2:30" hidden="1">
      <c r="C73" s="91"/>
    </row>
  </sheetData>
  <mergeCells count="13">
    <mergeCell ref="D2:X2"/>
    <mergeCell ref="B5:C5"/>
    <mergeCell ref="B3:C4"/>
    <mergeCell ref="B61:O61"/>
    <mergeCell ref="B33:C34"/>
    <mergeCell ref="B35:C35"/>
    <mergeCell ref="D33:AB33"/>
    <mergeCell ref="AE3:AE5"/>
    <mergeCell ref="B59:C59"/>
    <mergeCell ref="B60:C60"/>
    <mergeCell ref="B62:C62"/>
    <mergeCell ref="B63:C63"/>
    <mergeCell ref="D3:AD3"/>
  </mergeCells>
  <conditionalFormatting sqref="D48">
    <cfRule type="cellIs" dxfId="270" priority="19" operator="equal">
      <formula>0</formula>
    </cfRule>
    <cfRule type="cellIs" dxfId="269" priority="20" operator="equal">
      <formula>$E$179</formula>
    </cfRule>
  </conditionalFormatting>
  <conditionalFormatting sqref="D29:G30">
    <cfRule type="cellIs" dxfId="268" priority="42" operator="equal">
      <formula>$E$179</formula>
    </cfRule>
    <cfRule type="cellIs" dxfId="267" priority="41" operator="equal">
      <formula>0</formula>
    </cfRule>
  </conditionalFormatting>
  <conditionalFormatting sqref="D26:I27">
    <cfRule type="cellIs" dxfId="266" priority="46" operator="equal">
      <formula>$E$179</formula>
    </cfRule>
    <cfRule type="cellIs" dxfId="265" priority="45" operator="equal">
      <formula>0</formula>
    </cfRule>
  </conditionalFormatting>
  <conditionalFormatting sqref="D54:L55">
    <cfRule type="cellIs" dxfId="264" priority="29" operator="equal">
      <formula>0</formula>
    </cfRule>
    <cfRule type="cellIs" dxfId="263" priority="30" operator="equal">
      <formula>$E$179</formula>
    </cfRule>
  </conditionalFormatting>
  <conditionalFormatting sqref="D57:O57">
    <cfRule type="cellIs" dxfId="262" priority="32" operator="equal">
      <formula>$E$179</formula>
    </cfRule>
    <cfRule type="cellIs" dxfId="261" priority="31" operator="equal">
      <formula>0</formula>
    </cfRule>
  </conditionalFormatting>
  <conditionalFormatting sqref="D6:W25 R26:T26 W26 J27:W27 D28:W28 P29:W29 H30:N30 D36:V41 D42:X42 D43:V47 E48:F48 Q48 S48:T48 D49:V53 M55:V55 D56:V56 P57:V57 D58 H58:N58">
    <cfRule type="cellIs" dxfId="260" priority="59" operator="equal">
      <formula>0</formula>
    </cfRule>
  </conditionalFormatting>
  <conditionalFormatting sqref="E58:G58">
    <cfRule type="cellIs" dxfId="259" priority="26" operator="equal">
      <formula>$E$179</formula>
    </cfRule>
    <cfRule type="cellIs" dxfId="258" priority="25" operator="equal">
      <formula>0</formula>
    </cfRule>
  </conditionalFormatting>
  <conditionalFormatting sqref="F31:AD31">
    <cfRule type="cellIs" dxfId="257" priority="39" operator="equal">
      <formula>0</formula>
    </cfRule>
    <cfRule type="cellIs" dxfId="256" priority="40" operator="equal">
      <formula>$E$179</formula>
    </cfRule>
  </conditionalFormatting>
  <conditionalFormatting sqref="G48:P48">
    <cfRule type="cellIs" dxfId="255" priority="17" operator="equal">
      <formula>0</formula>
    </cfRule>
    <cfRule type="cellIs" dxfId="254" priority="18" operator="equal">
      <formula>$E$179</formula>
    </cfRule>
  </conditionalFormatting>
  <conditionalFormatting sqref="H29:O29">
    <cfRule type="cellIs" dxfId="253" priority="37" operator="equal">
      <formula>0</formula>
    </cfRule>
    <cfRule type="cellIs" dxfId="252" priority="38" operator="equal">
      <formula>$E$179</formula>
    </cfRule>
  </conditionalFormatting>
  <conditionalFormatting sqref="J26:Q26">
    <cfRule type="cellIs" dxfId="251" priority="43" operator="equal">
      <formula>0</formula>
    </cfRule>
    <cfRule type="cellIs" dxfId="250" priority="44" operator="equal">
      <formula>$E$179</formula>
    </cfRule>
  </conditionalFormatting>
  <conditionalFormatting sqref="M54:AD54">
    <cfRule type="cellIs" dxfId="249" priority="28" operator="equal">
      <formula>$E$179</formula>
    </cfRule>
    <cfRule type="cellIs" dxfId="248" priority="27" operator="equal">
      <formula>0</formula>
    </cfRule>
  </conditionalFormatting>
  <conditionalFormatting sqref="O30:AD30">
    <cfRule type="cellIs" dxfId="247" priority="35" operator="equal">
      <formula>0</formula>
    </cfRule>
    <cfRule type="cellIs" dxfId="246" priority="36" operator="equal">
      <formula>$E$179</formula>
    </cfRule>
  </conditionalFormatting>
  <conditionalFormatting sqref="O58:AD58">
    <cfRule type="cellIs" dxfId="245" priority="10" operator="equal">
      <formula>$E$179</formula>
    </cfRule>
    <cfRule type="cellIs" dxfId="244" priority="9" operator="equal">
      <formula>0</formula>
    </cfRule>
  </conditionalFormatting>
  <conditionalFormatting sqref="R48">
    <cfRule type="cellIs" dxfId="243" priority="15" operator="equal">
      <formula>0</formula>
    </cfRule>
    <cfRule type="cellIs" dxfId="242" priority="16" operator="equal">
      <formula>$E$179</formula>
    </cfRule>
  </conditionalFormatting>
  <conditionalFormatting sqref="U26:V26">
    <cfRule type="cellIs" dxfId="241" priority="33" operator="equal">
      <formula>0</formula>
    </cfRule>
    <cfRule type="cellIs" dxfId="240" priority="34" operator="equal">
      <formula>$E$179</formula>
    </cfRule>
  </conditionalFormatting>
  <conditionalFormatting sqref="U48:AD48">
    <cfRule type="cellIs" dxfId="239" priority="13" operator="equal">
      <formula>0</formula>
    </cfRule>
    <cfRule type="cellIs" dxfId="238" priority="14" operator="equal">
      <formula>$E$179</formula>
    </cfRule>
  </conditionalFormatting>
  <conditionalFormatting sqref="W47 W49">
    <cfRule type="cellIs" dxfId="237" priority="53" operator="equal">
      <formula>"NA"</formula>
    </cfRule>
    <cfRule type="cellIs" dxfId="236" priority="56" operator="equal">
      <formula>$I$83</formula>
    </cfRule>
  </conditionalFormatting>
  <conditionalFormatting sqref="X26:AD26">
    <cfRule type="cellIs" dxfId="235" priority="47" operator="equal">
      <formula>0</formula>
    </cfRule>
    <cfRule type="cellIs" dxfId="234" priority="48" operator="equal">
      <formula>$E$179</formula>
    </cfRule>
  </conditionalFormatting>
  <conditionalFormatting sqref="Y49:AD49">
    <cfRule type="cellIs" dxfId="233" priority="11" operator="equal">
      <formula>0</formula>
    </cfRule>
    <cfRule type="cellIs" dxfId="232" priority="12" operator="equal">
      <formula>$E$179</formula>
    </cfRule>
  </conditionalFormatting>
  <hyperlinks>
    <hyperlink ref="B63" r:id="rId1" display="https://travel.state.gov/content/travel/en/legal/visa-law0/visa-statistics/annual-reports.html" xr:uid="{00000000-0004-0000-0500-000000000000}"/>
    <hyperlink ref="AE3:AE5" location="Índice!A1" display="Regresar" xr:uid="{00000000-0004-0000-0500-000001000000}"/>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07"/>
  <sheetViews>
    <sheetView zoomScaleNormal="100" workbookViewId="0">
      <pane xSplit="4" ySplit="8" topLeftCell="G9" activePane="bottomRight" state="frozen"/>
      <selection pane="topRight" activeCell="E1" sqref="E1"/>
      <selection pane="bottomLeft" activeCell="A9" sqref="A9"/>
      <selection pane="bottomRight" activeCell="O9" sqref="O9"/>
    </sheetView>
  </sheetViews>
  <sheetFormatPr baseColWidth="10" defaultColWidth="0" defaultRowHeight="18" zeroHeight="1"/>
  <cols>
    <col min="1" max="2" width="3" style="1" customWidth="1"/>
    <col min="3" max="3" width="11.42578125" style="1" customWidth="1"/>
    <col min="4" max="4" width="57.5703125" style="1" customWidth="1"/>
    <col min="5" max="25" width="11.42578125" style="1" customWidth="1"/>
    <col min="26" max="26" width="11.42578125" style="36" customWidth="1"/>
    <col min="27" max="32" width="11.42578125" style="1" customWidth="1"/>
    <col min="33" max="33" width="2.85546875" style="1" customWidth="1"/>
    <col min="34" max="16384" width="11.42578125" style="1" hidden="1"/>
  </cols>
  <sheetData>
    <row r="1" spans="3:32"/>
    <row r="2" spans="3:32" ht="24" customHeight="1">
      <c r="E2" s="299" t="s">
        <v>856</v>
      </c>
      <c r="F2" s="299"/>
      <c r="G2" s="299"/>
      <c r="H2" s="299"/>
      <c r="I2" s="299"/>
      <c r="J2" s="299"/>
      <c r="K2" s="299"/>
      <c r="L2" s="299"/>
      <c r="M2" s="299"/>
      <c r="N2" s="299"/>
      <c r="O2" s="299"/>
      <c r="P2" s="299"/>
      <c r="Q2" s="299"/>
      <c r="R2" s="299"/>
      <c r="S2" s="299"/>
      <c r="T2" s="299"/>
      <c r="U2" s="299"/>
      <c r="V2" s="299"/>
      <c r="W2" s="299"/>
      <c r="X2" s="299"/>
      <c r="Y2" s="299"/>
    </row>
    <row r="3" spans="3:32" ht="18.75" customHeight="1">
      <c r="E3" s="299"/>
      <c r="F3" s="299"/>
      <c r="G3" s="299"/>
      <c r="H3" s="299"/>
      <c r="I3" s="299"/>
      <c r="J3" s="299"/>
      <c r="K3" s="299"/>
      <c r="L3" s="299"/>
      <c r="M3" s="299"/>
      <c r="N3" s="299"/>
      <c r="O3" s="299"/>
      <c r="P3" s="299"/>
      <c r="Q3" s="299"/>
      <c r="R3" s="299"/>
      <c r="S3" s="299"/>
      <c r="T3" s="299"/>
      <c r="U3" s="299"/>
      <c r="V3" s="299"/>
      <c r="W3" s="299"/>
      <c r="X3" s="299"/>
      <c r="Y3" s="299"/>
    </row>
    <row r="4" spans="3:32">
      <c r="E4" s="299"/>
      <c r="F4" s="299"/>
      <c r="G4" s="299"/>
      <c r="H4" s="299"/>
      <c r="I4" s="299"/>
      <c r="J4" s="299"/>
      <c r="K4" s="299"/>
      <c r="L4" s="299"/>
      <c r="M4" s="299"/>
      <c r="N4" s="299"/>
      <c r="O4" s="299"/>
      <c r="P4" s="299"/>
      <c r="Q4" s="299"/>
      <c r="R4" s="299"/>
      <c r="S4" s="299"/>
      <c r="T4" s="299"/>
      <c r="U4" s="299"/>
      <c r="V4" s="299"/>
      <c r="W4" s="299"/>
      <c r="X4" s="299"/>
      <c r="Y4" s="299"/>
    </row>
    <row r="5" spans="3:32"/>
    <row r="6" spans="3:32" ht="15" customHeight="1">
      <c r="C6" s="316" t="s">
        <v>460</v>
      </c>
      <c r="D6" s="316" t="s">
        <v>517</v>
      </c>
      <c r="E6" s="319" t="s">
        <v>230</v>
      </c>
      <c r="F6" s="319"/>
      <c r="G6" s="319"/>
      <c r="H6" s="319"/>
      <c r="I6" s="319"/>
      <c r="J6" s="319"/>
      <c r="K6" s="319"/>
      <c r="L6" s="319"/>
      <c r="M6" s="319"/>
      <c r="N6" s="319"/>
      <c r="O6" s="319"/>
      <c r="P6" s="319"/>
      <c r="Q6" s="319"/>
      <c r="R6" s="319"/>
      <c r="S6" s="319"/>
      <c r="T6" s="319"/>
      <c r="U6" s="319"/>
      <c r="V6" s="319"/>
      <c r="W6" s="319"/>
      <c r="X6" s="319"/>
      <c r="Y6" s="319"/>
      <c r="Z6" s="319"/>
      <c r="AA6" s="319"/>
      <c r="AB6" s="319"/>
      <c r="AC6" s="319"/>
      <c r="AD6" s="279"/>
      <c r="AE6" s="278"/>
      <c r="AF6" s="309" t="s">
        <v>524</v>
      </c>
    </row>
    <row r="7" spans="3:32">
      <c r="C7" s="316"/>
      <c r="D7" s="316"/>
      <c r="E7" s="155">
        <v>1997</v>
      </c>
      <c r="F7" s="155">
        <v>1998</v>
      </c>
      <c r="G7" s="155">
        <v>1999</v>
      </c>
      <c r="H7" s="155">
        <v>2000</v>
      </c>
      <c r="I7" s="155">
        <v>2001</v>
      </c>
      <c r="J7" s="155">
        <v>2002</v>
      </c>
      <c r="K7" s="155">
        <v>2003</v>
      </c>
      <c r="L7" s="155">
        <v>2004</v>
      </c>
      <c r="M7" s="155">
        <v>2005</v>
      </c>
      <c r="N7" s="155">
        <v>2006</v>
      </c>
      <c r="O7" s="155">
        <v>2007</v>
      </c>
      <c r="P7" s="155">
        <v>2008</v>
      </c>
      <c r="Q7" s="155">
        <v>2009</v>
      </c>
      <c r="R7" s="155">
        <v>2010</v>
      </c>
      <c r="S7" s="155">
        <v>2011</v>
      </c>
      <c r="T7" s="155">
        <v>2012</v>
      </c>
      <c r="U7" s="155">
        <v>2013</v>
      </c>
      <c r="V7" s="155">
        <v>2014</v>
      </c>
      <c r="W7" s="155">
        <v>2015</v>
      </c>
      <c r="X7" s="155">
        <v>2016</v>
      </c>
      <c r="Y7" s="155">
        <v>2017</v>
      </c>
      <c r="Z7" s="155">
        <v>2018</v>
      </c>
      <c r="AA7" s="155">
        <v>2019</v>
      </c>
      <c r="AB7" s="155">
        <v>2020</v>
      </c>
      <c r="AC7" s="155">
        <v>2021</v>
      </c>
      <c r="AD7" s="289">
        <v>2022</v>
      </c>
      <c r="AE7" s="155">
        <v>2023</v>
      </c>
      <c r="AF7" s="309"/>
    </row>
    <row r="8" spans="3:32">
      <c r="C8" s="316"/>
      <c r="D8" s="316"/>
      <c r="E8" s="208">
        <f>SUM(E9:E97)</f>
        <v>548716</v>
      </c>
      <c r="F8" s="208">
        <f t="shared" ref="F8:Z8" si="0">SUM(F9:F97)</f>
        <v>741501</v>
      </c>
      <c r="G8" s="208">
        <f t="shared" si="0"/>
        <v>1108588</v>
      </c>
      <c r="H8" s="208">
        <f t="shared" si="0"/>
        <v>1762402</v>
      </c>
      <c r="I8" s="208">
        <f t="shared" si="0"/>
        <v>2220330</v>
      </c>
      <c r="J8" s="208">
        <f t="shared" si="0"/>
        <v>1582674</v>
      </c>
      <c r="K8" s="208">
        <f t="shared" si="0"/>
        <v>1022013</v>
      </c>
      <c r="L8" s="208">
        <f t="shared" si="0"/>
        <v>912892</v>
      </c>
      <c r="M8" s="208">
        <f t="shared" si="0"/>
        <v>906623</v>
      </c>
      <c r="N8" s="208">
        <f t="shared" si="0"/>
        <v>910378</v>
      </c>
      <c r="O8" s="208">
        <f t="shared" si="0"/>
        <v>1015403</v>
      </c>
      <c r="P8" s="208">
        <f t="shared" si="0"/>
        <v>948829</v>
      </c>
      <c r="Q8" s="208">
        <f t="shared" si="0"/>
        <v>862823</v>
      </c>
      <c r="R8" s="208">
        <f t="shared" si="0"/>
        <v>1130478</v>
      </c>
      <c r="S8" s="208">
        <f t="shared" si="0"/>
        <v>1315116</v>
      </c>
      <c r="T8" s="208">
        <f t="shared" si="0"/>
        <v>1693133</v>
      </c>
      <c r="U8" s="208">
        <f t="shared" si="0"/>
        <v>1510106</v>
      </c>
      <c r="V8" s="208">
        <f t="shared" si="0"/>
        <v>1478401</v>
      </c>
      <c r="W8" s="208">
        <f t="shared" si="0"/>
        <v>1479109</v>
      </c>
      <c r="X8" s="208">
        <f t="shared" si="0"/>
        <v>1400179</v>
      </c>
      <c r="Y8" s="208">
        <f t="shared" si="0"/>
        <v>1385744</v>
      </c>
      <c r="Z8" s="208">
        <f t="shared" si="0"/>
        <v>1372420</v>
      </c>
      <c r="AA8" s="208">
        <f>SUM(AA9:AA97)</f>
        <v>1471148</v>
      </c>
      <c r="AB8" s="208">
        <f t="shared" ref="AB8:AE8" si="1">SUM(AB9:AB97)</f>
        <v>960095</v>
      </c>
      <c r="AC8" s="208">
        <f t="shared" si="1"/>
        <v>910790</v>
      </c>
      <c r="AD8" s="208">
        <f t="shared" si="1"/>
        <v>1728613</v>
      </c>
      <c r="AE8" s="208">
        <f t="shared" si="1"/>
        <v>2328664</v>
      </c>
    </row>
    <row r="9" spans="3:32">
      <c r="C9" s="38" t="s">
        <v>289</v>
      </c>
      <c r="D9" s="38" t="s">
        <v>298</v>
      </c>
      <c r="E9" s="70">
        <v>395</v>
      </c>
      <c r="F9" s="70">
        <v>432</v>
      </c>
      <c r="G9" s="70">
        <v>447</v>
      </c>
      <c r="H9" s="70">
        <v>508</v>
      </c>
      <c r="I9" s="70">
        <v>506</v>
      </c>
      <c r="J9" s="70">
        <v>455</v>
      </c>
      <c r="K9" s="70">
        <v>459</v>
      </c>
      <c r="L9" s="70">
        <v>462</v>
      </c>
      <c r="M9" s="71">
        <v>476</v>
      </c>
      <c r="N9" s="72">
        <v>508</v>
      </c>
      <c r="O9" s="72">
        <v>548</v>
      </c>
      <c r="P9" s="72">
        <v>556</v>
      </c>
      <c r="Q9" s="72">
        <v>558</v>
      </c>
      <c r="R9" s="72">
        <v>585</v>
      </c>
      <c r="S9" s="72">
        <v>502</v>
      </c>
      <c r="T9" s="72">
        <v>593</v>
      </c>
      <c r="U9" s="72">
        <v>577</v>
      </c>
      <c r="V9" s="72">
        <v>542</v>
      </c>
      <c r="W9" s="72">
        <v>547</v>
      </c>
      <c r="X9" s="72">
        <v>650</v>
      </c>
      <c r="Y9" s="72">
        <v>566</v>
      </c>
      <c r="Z9" s="36">
        <v>371</v>
      </c>
      <c r="AA9" s="38">
        <v>230</v>
      </c>
      <c r="AB9" s="38">
        <v>260</v>
      </c>
      <c r="AC9" s="38">
        <v>310</v>
      </c>
      <c r="AD9" s="38">
        <v>307</v>
      </c>
      <c r="AE9" s="38">
        <v>274</v>
      </c>
    </row>
    <row r="10" spans="3:32">
      <c r="C10" s="38" t="s">
        <v>290</v>
      </c>
      <c r="D10" s="38" t="s">
        <v>299</v>
      </c>
      <c r="E10" s="70">
        <v>729</v>
      </c>
      <c r="F10" s="71">
        <v>751</v>
      </c>
      <c r="G10" s="70">
        <v>796</v>
      </c>
      <c r="H10" s="70">
        <v>774</v>
      </c>
      <c r="I10" s="70">
        <v>933</v>
      </c>
      <c r="J10" s="71">
        <v>1062</v>
      </c>
      <c r="K10" s="71">
        <v>1244</v>
      </c>
      <c r="L10" s="71">
        <v>1034</v>
      </c>
      <c r="M10" s="71">
        <v>1097</v>
      </c>
      <c r="N10" s="72">
        <v>1105</v>
      </c>
      <c r="O10" s="72">
        <v>1256</v>
      </c>
      <c r="P10" s="72">
        <v>1531</v>
      </c>
      <c r="Q10" s="72">
        <v>1846</v>
      </c>
      <c r="R10" s="72">
        <v>2411</v>
      </c>
      <c r="S10" s="72">
        <v>2627</v>
      </c>
      <c r="T10" s="72">
        <v>2914</v>
      </c>
      <c r="U10" s="72">
        <v>2408</v>
      </c>
      <c r="V10" s="72">
        <v>2553</v>
      </c>
      <c r="W10" s="72">
        <v>2684</v>
      </c>
      <c r="X10" s="72">
        <v>3107</v>
      </c>
      <c r="Y10" s="72">
        <v>3691</v>
      </c>
      <c r="Z10" s="36">
        <v>3257</v>
      </c>
      <c r="AA10" s="38">
        <v>2651</v>
      </c>
      <c r="AB10" s="38">
        <v>1455</v>
      </c>
      <c r="AC10" s="38">
        <v>1317</v>
      </c>
      <c r="AD10" s="38">
        <v>1760</v>
      </c>
      <c r="AE10" s="38">
        <v>2612</v>
      </c>
    </row>
    <row r="11" spans="3:32">
      <c r="C11" s="38" t="s">
        <v>291</v>
      </c>
      <c r="D11" s="38" t="s">
        <v>435</v>
      </c>
      <c r="E11" s="70">
        <v>96</v>
      </c>
      <c r="F11" s="70">
        <v>96</v>
      </c>
      <c r="G11" s="70">
        <v>112</v>
      </c>
      <c r="H11" s="70">
        <v>103</v>
      </c>
      <c r="I11" s="70">
        <v>103</v>
      </c>
      <c r="J11" s="70">
        <v>92</v>
      </c>
      <c r="K11" s="70">
        <v>64</v>
      </c>
      <c r="L11" s="70">
        <v>54</v>
      </c>
      <c r="M11" s="71">
        <v>53</v>
      </c>
      <c r="N11" s="72">
        <v>33</v>
      </c>
      <c r="O11" s="72">
        <v>47</v>
      </c>
      <c r="P11" s="72">
        <v>31</v>
      </c>
      <c r="Q11" s="72">
        <v>38</v>
      </c>
      <c r="R11" s="72">
        <v>29</v>
      </c>
      <c r="S11" s="72">
        <v>31</v>
      </c>
      <c r="T11" s="72">
        <v>30</v>
      </c>
      <c r="U11" s="72">
        <v>25</v>
      </c>
      <c r="V11" s="72">
        <v>28</v>
      </c>
      <c r="W11" s="72">
        <v>28</v>
      </c>
      <c r="X11" s="72">
        <v>22</v>
      </c>
      <c r="Y11" s="72">
        <v>17</v>
      </c>
      <c r="Z11" s="36">
        <v>20</v>
      </c>
      <c r="AA11" s="38">
        <v>7</v>
      </c>
      <c r="AB11" s="38">
        <v>6</v>
      </c>
      <c r="AC11" s="38">
        <v>4</v>
      </c>
      <c r="AD11" s="38">
        <v>7</v>
      </c>
      <c r="AE11" s="38">
        <v>9</v>
      </c>
    </row>
    <row r="12" spans="3:32">
      <c r="C12" s="38" t="s">
        <v>292</v>
      </c>
      <c r="D12" s="38" t="s">
        <v>300</v>
      </c>
      <c r="E12" s="71">
        <v>14723</v>
      </c>
      <c r="F12" s="71">
        <v>14111</v>
      </c>
      <c r="G12" s="71">
        <v>13988</v>
      </c>
      <c r="H12" s="71">
        <v>15737</v>
      </c>
      <c r="I12" s="71">
        <v>11458</v>
      </c>
      <c r="J12" s="71">
        <v>8410</v>
      </c>
      <c r="K12" s="71">
        <v>6418</v>
      </c>
      <c r="L12" s="71">
        <v>5245</v>
      </c>
      <c r="M12" s="71">
        <v>4192</v>
      </c>
      <c r="N12" s="72">
        <v>4423</v>
      </c>
      <c r="O12" s="72">
        <v>4755</v>
      </c>
      <c r="P12" s="72">
        <v>5221</v>
      </c>
      <c r="Q12" s="72">
        <v>5364</v>
      </c>
      <c r="R12" s="72">
        <v>5150</v>
      </c>
      <c r="S12" s="72">
        <v>3987</v>
      </c>
      <c r="T12" s="72">
        <v>4055</v>
      </c>
      <c r="U12" s="72">
        <v>3891</v>
      </c>
      <c r="V12" s="72">
        <v>3941</v>
      </c>
      <c r="W12" s="72">
        <v>4173</v>
      </c>
      <c r="X12" s="72">
        <v>4274</v>
      </c>
      <c r="Y12" s="72">
        <v>4129</v>
      </c>
      <c r="Z12" s="36">
        <v>3647</v>
      </c>
      <c r="AA12" s="38">
        <v>3740</v>
      </c>
      <c r="AB12" s="38">
        <v>2008</v>
      </c>
      <c r="AC12" s="38">
        <v>1953</v>
      </c>
      <c r="AD12" s="38">
        <v>3122</v>
      </c>
      <c r="AE12" s="38">
        <v>3846</v>
      </c>
    </row>
    <row r="13" spans="3:32">
      <c r="C13" s="38" t="s">
        <v>293</v>
      </c>
      <c r="D13" s="38" t="s">
        <v>301</v>
      </c>
      <c r="E13" s="71">
        <v>46456</v>
      </c>
      <c r="F13" s="71">
        <v>338874</v>
      </c>
      <c r="G13" s="71">
        <v>307510</v>
      </c>
      <c r="H13" s="71">
        <v>100835</v>
      </c>
      <c r="I13" s="71">
        <v>87221</v>
      </c>
      <c r="J13" s="71">
        <v>22377</v>
      </c>
      <c r="K13" s="71">
        <v>19370</v>
      </c>
      <c r="L13" s="71">
        <v>20157</v>
      </c>
      <c r="M13" s="71">
        <v>26726</v>
      </c>
      <c r="N13" s="72">
        <v>79277</v>
      </c>
      <c r="O13" s="72">
        <v>44815</v>
      </c>
      <c r="P13" s="72">
        <v>16087</v>
      </c>
      <c r="Q13" s="72">
        <v>14222</v>
      </c>
      <c r="R13" s="72">
        <v>14546</v>
      </c>
      <c r="S13" s="72">
        <v>21261</v>
      </c>
      <c r="T13" s="72">
        <v>29786</v>
      </c>
      <c r="U13" s="72">
        <v>40549</v>
      </c>
      <c r="V13" s="72">
        <v>33897</v>
      </c>
      <c r="W13" s="72">
        <v>31009</v>
      </c>
      <c r="X13" s="72">
        <v>19802</v>
      </c>
      <c r="Y13" s="72">
        <v>14965</v>
      </c>
      <c r="Z13" s="36">
        <v>11559</v>
      </c>
      <c r="AA13" s="38">
        <v>12814</v>
      </c>
      <c r="AB13" s="38">
        <v>7231</v>
      </c>
      <c r="AC13" s="38">
        <v>2240</v>
      </c>
      <c r="AD13" s="38">
        <v>11547</v>
      </c>
      <c r="AE13" s="38">
        <v>18810</v>
      </c>
    </row>
    <row r="14" spans="3:32">
      <c r="C14" s="38" t="s">
        <v>296</v>
      </c>
      <c r="D14" s="38" t="s">
        <v>304</v>
      </c>
      <c r="E14" s="71">
        <v>54148</v>
      </c>
      <c r="F14" s="71">
        <v>42042</v>
      </c>
      <c r="G14" s="71">
        <v>27015</v>
      </c>
      <c r="H14" s="71">
        <v>38827</v>
      </c>
      <c r="I14" s="71">
        <v>14759</v>
      </c>
      <c r="J14" s="71">
        <v>8065</v>
      </c>
      <c r="K14" s="71">
        <v>8078</v>
      </c>
      <c r="L14" s="71">
        <v>7774</v>
      </c>
      <c r="M14" s="71">
        <v>3174</v>
      </c>
      <c r="N14" s="72">
        <v>1607</v>
      </c>
      <c r="O14" s="72">
        <v>698</v>
      </c>
      <c r="P14" s="72">
        <v>1424</v>
      </c>
      <c r="Q14" s="72">
        <v>1990</v>
      </c>
      <c r="R14" s="72">
        <v>3079</v>
      </c>
      <c r="S14" s="72">
        <v>1832</v>
      </c>
      <c r="T14" s="72">
        <v>2081</v>
      </c>
      <c r="U14" s="72">
        <v>1536</v>
      </c>
      <c r="V14" s="72">
        <v>1247</v>
      </c>
      <c r="W14" s="72">
        <v>1144</v>
      </c>
      <c r="X14" s="72">
        <v>800</v>
      </c>
      <c r="Y14" s="72">
        <v>438</v>
      </c>
      <c r="Z14" s="36">
        <v>162</v>
      </c>
      <c r="AA14" s="38">
        <v>351</v>
      </c>
      <c r="AB14" s="38">
        <v>83</v>
      </c>
      <c r="AC14" s="38">
        <v>21</v>
      </c>
      <c r="AD14" s="38">
        <v>90</v>
      </c>
      <c r="AE14" s="38">
        <v>52</v>
      </c>
    </row>
    <row r="15" spans="3:32">
      <c r="C15" s="38" t="s">
        <v>294</v>
      </c>
      <c r="D15" s="38" t="s">
        <v>302</v>
      </c>
      <c r="E15" s="71">
        <v>367842</v>
      </c>
      <c r="F15" s="71">
        <v>275608</v>
      </c>
      <c r="G15" s="71">
        <v>676386</v>
      </c>
      <c r="H15" s="71">
        <v>1510133</v>
      </c>
      <c r="I15" s="71">
        <v>1990402</v>
      </c>
      <c r="J15" s="71">
        <v>1399819</v>
      </c>
      <c r="K15" s="71">
        <v>836407</v>
      </c>
      <c r="L15" s="71">
        <v>740616</v>
      </c>
      <c r="M15" s="71">
        <v>732566</v>
      </c>
      <c r="N15" s="72">
        <v>660482</v>
      </c>
      <c r="O15" s="72">
        <v>470321</v>
      </c>
      <c r="P15" s="72">
        <v>345894</v>
      </c>
      <c r="Q15" s="72">
        <v>372758</v>
      </c>
      <c r="R15" s="72">
        <v>563494</v>
      </c>
      <c r="S15" s="72">
        <v>684198</v>
      </c>
      <c r="T15" s="72">
        <v>1043125</v>
      </c>
      <c r="U15" s="72">
        <v>1221051</v>
      </c>
      <c r="V15" s="72">
        <v>1200413</v>
      </c>
      <c r="W15" s="72">
        <v>1166668</v>
      </c>
      <c r="X15" s="72">
        <v>1060390</v>
      </c>
      <c r="Y15" s="72">
        <v>1030460</v>
      </c>
      <c r="Z15" s="63">
        <v>962888</v>
      </c>
      <c r="AA15" s="36">
        <v>1042961</v>
      </c>
      <c r="AB15" s="36">
        <v>625726</v>
      </c>
      <c r="AC15" s="36">
        <v>470501</v>
      </c>
      <c r="AD15" s="36">
        <v>1182329</v>
      </c>
      <c r="AE15" s="36">
        <v>1776152</v>
      </c>
    </row>
    <row r="16" spans="3:32">
      <c r="C16" s="38" t="s">
        <v>295</v>
      </c>
      <c r="D16" s="38" t="s">
        <v>303</v>
      </c>
      <c r="E16" s="170">
        <v>0</v>
      </c>
      <c r="F16" s="170">
        <v>0</v>
      </c>
      <c r="G16" s="170">
        <v>0</v>
      </c>
      <c r="H16" s="170">
        <v>0</v>
      </c>
      <c r="I16" s="170">
        <v>0</v>
      </c>
      <c r="J16" s="170">
        <v>0</v>
      </c>
      <c r="K16" s="170">
        <v>0</v>
      </c>
      <c r="L16" s="170">
        <v>0</v>
      </c>
      <c r="M16" s="170">
        <v>0</v>
      </c>
      <c r="N16" s="170">
        <v>0</v>
      </c>
      <c r="O16" s="72">
        <v>307359</v>
      </c>
      <c r="P16" s="72">
        <v>404589</v>
      </c>
      <c r="Q16" s="72">
        <v>334497</v>
      </c>
      <c r="R16" s="72">
        <v>408392</v>
      </c>
      <c r="S16" s="72">
        <v>458902</v>
      </c>
      <c r="T16" s="72">
        <v>450142</v>
      </c>
      <c r="U16" s="72">
        <v>62896</v>
      </c>
      <c r="V16" s="72">
        <v>32471</v>
      </c>
      <c r="W16" s="72">
        <v>37208</v>
      </c>
      <c r="X16" s="72">
        <v>46333</v>
      </c>
      <c r="Y16" s="72">
        <v>43455</v>
      </c>
      <c r="Z16" s="36">
        <v>69579</v>
      </c>
      <c r="AA16" s="38">
        <v>63891</v>
      </c>
      <c r="AB16" s="38">
        <v>36810</v>
      </c>
      <c r="AC16" s="38">
        <v>42388</v>
      </c>
      <c r="AD16" s="38">
        <v>62153</v>
      </c>
      <c r="AE16" s="38">
        <v>44878</v>
      </c>
    </row>
    <row r="17" spans="3:31">
      <c r="C17" s="38" t="s">
        <v>297</v>
      </c>
      <c r="D17" s="38" t="s">
        <v>305</v>
      </c>
      <c r="E17" s="71">
        <v>3742</v>
      </c>
      <c r="F17" s="71">
        <v>1398</v>
      </c>
      <c r="G17" s="70">
        <v>756</v>
      </c>
      <c r="H17" s="70">
        <v>887</v>
      </c>
      <c r="I17" s="70">
        <v>662</v>
      </c>
      <c r="J17" s="70">
        <v>868</v>
      </c>
      <c r="K17" s="71">
        <v>2148</v>
      </c>
      <c r="L17" s="71">
        <v>2328</v>
      </c>
      <c r="M17" s="71">
        <v>1232</v>
      </c>
      <c r="N17" s="72">
        <v>1184</v>
      </c>
      <c r="O17" s="72">
        <v>1163</v>
      </c>
      <c r="P17" s="72">
        <v>1148</v>
      </c>
      <c r="Q17" s="72">
        <v>548</v>
      </c>
      <c r="R17" s="72">
        <v>625</v>
      </c>
      <c r="S17" s="72">
        <v>379</v>
      </c>
      <c r="T17" s="72">
        <v>453</v>
      </c>
      <c r="U17" s="72">
        <v>544</v>
      </c>
      <c r="V17" s="72">
        <v>353</v>
      </c>
      <c r="W17" s="72">
        <v>320</v>
      </c>
      <c r="X17" s="72">
        <v>289</v>
      </c>
      <c r="Y17" s="72">
        <v>160</v>
      </c>
      <c r="Z17" s="36">
        <v>113</v>
      </c>
      <c r="AA17" s="38">
        <v>86</v>
      </c>
      <c r="AB17" s="38">
        <v>60</v>
      </c>
      <c r="AC17" s="38">
        <v>30</v>
      </c>
      <c r="AD17" s="38">
        <v>43</v>
      </c>
      <c r="AE17" s="38">
        <v>79</v>
      </c>
    </row>
    <row r="18" spans="3:31">
      <c r="C18" s="38" t="s">
        <v>306</v>
      </c>
      <c r="D18" s="38" t="s">
        <v>436</v>
      </c>
      <c r="E18" s="70">
        <v>991</v>
      </c>
      <c r="F18" s="71">
        <v>2296</v>
      </c>
      <c r="G18" s="71">
        <v>2457</v>
      </c>
      <c r="H18" s="71">
        <v>2976</v>
      </c>
      <c r="I18" s="71">
        <v>2414</v>
      </c>
      <c r="J18" s="71">
        <v>2760</v>
      </c>
      <c r="K18" s="71">
        <v>2995</v>
      </c>
      <c r="L18" s="71">
        <v>2923</v>
      </c>
      <c r="M18" s="71">
        <v>3013</v>
      </c>
      <c r="N18" s="72">
        <v>2619</v>
      </c>
      <c r="O18" s="72">
        <v>2806</v>
      </c>
      <c r="P18" s="72">
        <v>2596</v>
      </c>
      <c r="Q18" s="72">
        <v>2990</v>
      </c>
      <c r="R18" s="72">
        <v>2904</v>
      </c>
      <c r="S18" s="72">
        <v>2625</v>
      </c>
      <c r="T18" s="72">
        <v>2836</v>
      </c>
      <c r="U18" s="72">
        <v>2681</v>
      </c>
      <c r="V18" s="72">
        <v>2698</v>
      </c>
      <c r="W18" s="72">
        <v>2843</v>
      </c>
      <c r="X18" s="72">
        <v>3735</v>
      </c>
      <c r="Y18" s="72">
        <v>3355</v>
      </c>
      <c r="Z18" s="36">
        <v>3774</v>
      </c>
      <c r="AA18" s="38">
        <v>3521</v>
      </c>
      <c r="AB18" s="38">
        <v>1787</v>
      </c>
      <c r="AC18" s="38">
        <v>2723</v>
      </c>
      <c r="AD18" s="38">
        <v>4084</v>
      </c>
      <c r="AE18" s="38">
        <v>4167</v>
      </c>
    </row>
    <row r="19" spans="3:31">
      <c r="C19" s="38" t="s">
        <v>307</v>
      </c>
      <c r="D19" s="38" t="s">
        <v>326</v>
      </c>
      <c r="E19" s="70">
        <v>5</v>
      </c>
      <c r="F19" s="70">
        <v>6</v>
      </c>
      <c r="G19" s="70">
        <v>1</v>
      </c>
      <c r="H19" s="170">
        <v>0</v>
      </c>
      <c r="I19" s="170">
        <v>0</v>
      </c>
      <c r="J19" s="70">
        <v>4</v>
      </c>
      <c r="K19" s="170">
        <v>0</v>
      </c>
      <c r="L19" s="170">
        <v>0</v>
      </c>
      <c r="M19" s="170">
        <v>0</v>
      </c>
      <c r="N19" s="170">
        <v>0</v>
      </c>
      <c r="O19" s="170">
        <v>0</v>
      </c>
      <c r="P19" s="170">
        <v>0</v>
      </c>
      <c r="Q19" s="170">
        <v>0</v>
      </c>
      <c r="R19" s="72">
        <v>1</v>
      </c>
      <c r="S19" s="170">
        <v>0</v>
      </c>
      <c r="T19" s="170">
        <v>0</v>
      </c>
      <c r="U19" s="170">
        <v>0</v>
      </c>
      <c r="V19" s="170">
        <v>0</v>
      </c>
      <c r="W19" s="170">
        <v>0</v>
      </c>
      <c r="X19" s="170">
        <v>0</v>
      </c>
      <c r="Y19" s="170">
        <v>0</v>
      </c>
      <c r="Z19" s="170">
        <v>0</v>
      </c>
      <c r="AA19" s="170">
        <v>0</v>
      </c>
      <c r="AB19" s="170">
        <v>0</v>
      </c>
      <c r="AC19" s="170">
        <v>0</v>
      </c>
      <c r="AD19" s="170">
        <v>0</v>
      </c>
      <c r="AE19" s="170">
        <v>1</v>
      </c>
    </row>
    <row r="20" spans="3:31">
      <c r="C20" s="38" t="s">
        <v>308</v>
      </c>
      <c r="D20" s="38" t="s">
        <v>327</v>
      </c>
      <c r="E20" s="70">
        <v>14</v>
      </c>
      <c r="F20" s="70">
        <v>12</v>
      </c>
      <c r="G20" s="70">
        <v>19</v>
      </c>
      <c r="H20" s="70">
        <v>7</v>
      </c>
      <c r="I20" s="170">
        <v>0</v>
      </c>
      <c r="J20" s="70">
        <v>6</v>
      </c>
      <c r="K20" s="70">
        <v>1</v>
      </c>
      <c r="L20" s="70">
        <v>14</v>
      </c>
      <c r="M20" s="70">
        <v>19</v>
      </c>
      <c r="N20" s="72">
        <v>16</v>
      </c>
      <c r="O20" s="72">
        <v>23</v>
      </c>
      <c r="P20" s="72">
        <v>19</v>
      </c>
      <c r="Q20" s="72">
        <v>21</v>
      </c>
      <c r="R20" s="72">
        <v>28</v>
      </c>
      <c r="S20" s="72">
        <v>17</v>
      </c>
      <c r="T20" s="72">
        <v>58</v>
      </c>
      <c r="U20" s="72">
        <v>23</v>
      </c>
      <c r="V20" s="72">
        <v>34</v>
      </c>
      <c r="W20" s="72">
        <v>22</v>
      </c>
      <c r="X20" s="72">
        <v>4</v>
      </c>
      <c r="Y20" s="72">
        <v>2</v>
      </c>
      <c r="Z20" s="36">
        <v>5</v>
      </c>
      <c r="AA20" s="38">
        <v>2</v>
      </c>
      <c r="AB20" s="38">
        <v>4</v>
      </c>
      <c r="AC20" s="38">
        <v>11</v>
      </c>
      <c r="AD20" s="38">
        <v>1</v>
      </c>
      <c r="AE20" s="38">
        <v>5</v>
      </c>
    </row>
    <row r="21" spans="3:31">
      <c r="C21" s="38" t="s">
        <v>309</v>
      </c>
      <c r="D21" s="38" t="s">
        <v>437</v>
      </c>
      <c r="E21" s="170">
        <v>0</v>
      </c>
      <c r="F21" s="170">
        <v>0</v>
      </c>
      <c r="G21" s="170">
        <v>0</v>
      </c>
      <c r="H21" s="170">
        <v>0</v>
      </c>
      <c r="I21" s="170">
        <v>0</v>
      </c>
      <c r="J21" s="170">
        <v>0</v>
      </c>
      <c r="K21" s="170">
        <v>0</v>
      </c>
      <c r="L21" s="170">
        <v>0</v>
      </c>
      <c r="M21" s="170">
        <v>0</v>
      </c>
      <c r="N21" s="170">
        <v>0</v>
      </c>
      <c r="O21" s="170">
        <v>0</v>
      </c>
      <c r="P21" s="170">
        <v>0</v>
      </c>
      <c r="Q21" s="170">
        <v>0</v>
      </c>
      <c r="R21" s="170">
        <v>0</v>
      </c>
      <c r="S21" s="170">
        <v>0</v>
      </c>
      <c r="T21" s="170">
        <v>0</v>
      </c>
      <c r="U21" s="170">
        <v>0</v>
      </c>
      <c r="V21" s="170">
        <v>0</v>
      </c>
      <c r="W21" s="170">
        <v>0</v>
      </c>
      <c r="X21" s="72">
        <v>1</v>
      </c>
      <c r="Y21" s="170">
        <v>0</v>
      </c>
      <c r="Z21" s="170">
        <v>0</v>
      </c>
      <c r="AA21" s="170">
        <v>0</v>
      </c>
      <c r="AB21" s="170">
        <v>0</v>
      </c>
      <c r="AC21" s="170">
        <v>0</v>
      </c>
      <c r="AD21" s="170">
        <v>0</v>
      </c>
      <c r="AE21" s="170">
        <v>0</v>
      </c>
    </row>
    <row r="22" spans="3:31">
      <c r="C22" s="38" t="s">
        <v>310</v>
      </c>
      <c r="D22" s="38" t="s">
        <v>328</v>
      </c>
      <c r="E22" s="170">
        <v>0</v>
      </c>
      <c r="F22" s="170">
        <v>0</v>
      </c>
      <c r="G22" s="170">
        <v>0</v>
      </c>
      <c r="H22" s="170">
        <v>0</v>
      </c>
      <c r="I22" s="170">
        <v>0</v>
      </c>
      <c r="J22" s="170">
        <v>0</v>
      </c>
      <c r="K22" s="170">
        <v>0</v>
      </c>
      <c r="L22" s="170">
        <v>0</v>
      </c>
      <c r="M22" s="170">
        <v>0</v>
      </c>
      <c r="N22" s="170">
        <v>0</v>
      </c>
      <c r="O22" s="170">
        <v>0</v>
      </c>
      <c r="P22" s="170">
        <v>0</v>
      </c>
      <c r="Q22" s="170">
        <v>0</v>
      </c>
      <c r="R22" s="170">
        <v>0</v>
      </c>
      <c r="S22" s="170">
        <v>0</v>
      </c>
      <c r="T22" s="170">
        <v>0</v>
      </c>
      <c r="U22" s="170">
        <v>0</v>
      </c>
      <c r="V22" s="170">
        <v>0</v>
      </c>
      <c r="W22" s="170">
        <v>0</v>
      </c>
      <c r="X22" s="170">
        <v>0</v>
      </c>
      <c r="Y22" s="170">
        <v>0</v>
      </c>
      <c r="Z22" s="170">
        <v>0</v>
      </c>
      <c r="AA22" s="170">
        <v>0</v>
      </c>
      <c r="AB22" s="170">
        <v>0</v>
      </c>
      <c r="AC22" s="170">
        <v>0</v>
      </c>
      <c r="AD22" s="170">
        <v>0</v>
      </c>
      <c r="AE22" s="170">
        <v>0</v>
      </c>
    </row>
    <row r="23" spans="3:31">
      <c r="C23" s="38" t="s">
        <v>239</v>
      </c>
      <c r="D23" s="38" t="s">
        <v>459</v>
      </c>
      <c r="E23" s="71">
        <v>3052</v>
      </c>
      <c r="F23" s="71">
        <v>1352</v>
      </c>
      <c r="G23" s="70">
        <v>780</v>
      </c>
      <c r="H23" s="70">
        <v>494</v>
      </c>
      <c r="I23" s="70">
        <v>345</v>
      </c>
      <c r="J23" s="70">
        <v>412</v>
      </c>
      <c r="K23" s="70">
        <v>388</v>
      </c>
      <c r="L23" s="70">
        <v>305</v>
      </c>
      <c r="M23" s="70">
        <v>183</v>
      </c>
      <c r="N23" s="72">
        <v>75</v>
      </c>
      <c r="O23" s="72">
        <v>136</v>
      </c>
      <c r="P23" s="72">
        <v>58</v>
      </c>
      <c r="Q23" s="72">
        <v>60</v>
      </c>
      <c r="R23" s="72">
        <v>30</v>
      </c>
      <c r="S23" s="72">
        <v>22</v>
      </c>
      <c r="T23" s="72">
        <v>20</v>
      </c>
      <c r="U23" s="72">
        <v>11</v>
      </c>
      <c r="V23" s="72">
        <v>8</v>
      </c>
      <c r="W23" s="72">
        <v>18</v>
      </c>
      <c r="X23" s="72">
        <v>8</v>
      </c>
      <c r="Y23" s="72">
        <v>9</v>
      </c>
      <c r="Z23" s="36">
        <v>7</v>
      </c>
      <c r="AA23" s="38">
        <v>12</v>
      </c>
      <c r="AB23" s="38">
        <v>15</v>
      </c>
      <c r="AC23" s="38">
        <v>41</v>
      </c>
      <c r="AD23" s="38">
        <v>46</v>
      </c>
      <c r="AE23" s="38">
        <v>17</v>
      </c>
    </row>
    <row r="24" spans="3:31">
      <c r="C24" s="38" t="s">
        <v>311</v>
      </c>
      <c r="D24" s="38" t="s">
        <v>329</v>
      </c>
      <c r="E24" s="70">
        <v>263</v>
      </c>
      <c r="F24" s="70">
        <v>231</v>
      </c>
      <c r="G24" s="70">
        <v>297</v>
      </c>
      <c r="H24" s="70">
        <v>331</v>
      </c>
      <c r="I24" s="70">
        <v>326</v>
      </c>
      <c r="J24" s="70">
        <v>340</v>
      </c>
      <c r="K24" s="70">
        <v>347</v>
      </c>
      <c r="L24" s="70">
        <v>541</v>
      </c>
      <c r="M24" s="70">
        <v>427</v>
      </c>
      <c r="N24" s="72">
        <v>523</v>
      </c>
      <c r="O24" s="72">
        <v>555</v>
      </c>
      <c r="P24" s="72">
        <v>610</v>
      </c>
      <c r="Q24" s="72">
        <v>799</v>
      </c>
      <c r="R24" s="72">
        <v>593</v>
      </c>
      <c r="S24" s="72">
        <v>809</v>
      </c>
      <c r="T24" s="72">
        <v>984</v>
      </c>
      <c r="U24" s="72">
        <v>1198</v>
      </c>
      <c r="V24" s="72">
        <v>1154</v>
      </c>
      <c r="W24" s="72">
        <v>1139</v>
      </c>
      <c r="X24" s="72">
        <v>1130</v>
      </c>
      <c r="Y24" s="72">
        <v>1041</v>
      </c>
      <c r="Z24" s="36">
        <v>1097</v>
      </c>
      <c r="AA24" s="38">
        <v>1013</v>
      </c>
      <c r="AB24" s="38">
        <v>400</v>
      </c>
      <c r="AC24" s="38">
        <v>1037</v>
      </c>
      <c r="AD24" s="38">
        <v>734</v>
      </c>
      <c r="AE24" s="38">
        <v>506</v>
      </c>
    </row>
    <row r="25" spans="3:31">
      <c r="C25" s="38" t="s">
        <v>312</v>
      </c>
      <c r="D25" s="38" t="s">
        <v>330</v>
      </c>
      <c r="E25" s="70">
        <v>586</v>
      </c>
      <c r="F25" s="70">
        <v>465</v>
      </c>
      <c r="G25" s="70">
        <v>477</v>
      </c>
      <c r="H25" s="70">
        <v>665</v>
      </c>
      <c r="I25" s="70">
        <v>705</v>
      </c>
      <c r="J25" s="70">
        <v>774</v>
      </c>
      <c r="K25" s="70">
        <v>717</v>
      </c>
      <c r="L25" s="71">
        <v>1011</v>
      </c>
      <c r="M25" s="70">
        <v>894</v>
      </c>
      <c r="N25" s="72">
        <v>1252</v>
      </c>
      <c r="O25" s="72">
        <v>1318</v>
      </c>
      <c r="P25" s="72">
        <v>1291</v>
      </c>
      <c r="Q25" s="72">
        <v>1700</v>
      </c>
      <c r="R25" s="72">
        <v>1371</v>
      </c>
      <c r="S25" s="72">
        <v>2076</v>
      </c>
      <c r="T25" s="72">
        <v>2938</v>
      </c>
      <c r="U25" s="72">
        <v>3001</v>
      </c>
      <c r="V25" s="72">
        <v>2707</v>
      </c>
      <c r="W25" s="72">
        <v>2580</v>
      </c>
      <c r="X25" s="72">
        <v>2621</v>
      </c>
      <c r="Y25" s="72">
        <v>2438</v>
      </c>
      <c r="Z25" s="36">
        <v>1578</v>
      </c>
      <c r="AA25" s="38">
        <v>2028</v>
      </c>
      <c r="AB25" s="38">
        <v>838</v>
      </c>
      <c r="AC25" s="38">
        <v>2044</v>
      </c>
      <c r="AD25" s="38">
        <v>1654</v>
      </c>
      <c r="AE25" s="38">
        <v>2185</v>
      </c>
    </row>
    <row r="26" spans="3:31">
      <c r="C26" s="38" t="s">
        <v>313</v>
      </c>
      <c r="D26" s="38" t="s">
        <v>438</v>
      </c>
      <c r="E26" s="170">
        <v>0</v>
      </c>
      <c r="F26" s="170">
        <v>0</v>
      </c>
      <c r="G26" s="170">
        <v>0</v>
      </c>
      <c r="H26" s="170">
        <v>0</v>
      </c>
      <c r="I26" s="170">
        <v>0</v>
      </c>
      <c r="J26" s="170">
        <v>0</v>
      </c>
      <c r="K26" s="170">
        <v>0</v>
      </c>
      <c r="L26" s="170">
        <v>0</v>
      </c>
      <c r="M26" s="170">
        <v>0</v>
      </c>
      <c r="N26" s="170">
        <v>0</v>
      </c>
      <c r="O26" s="170">
        <v>0</v>
      </c>
      <c r="P26" s="170">
        <v>0</v>
      </c>
      <c r="Q26" s="170">
        <v>0</v>
      </c>
      <c r="R26" s="170">
        <v>0</v>
      </c>
      <c r="S26" s="170">
        <v>0</v>
      </c>
      <c r="T26" s="170">
        <v>0</v>
      </c>
      <c r="U26" s="170">
        <v>0</v>
      </c>
      <c r="V26" s="170">
        <v>0</v>
      </c>
      <c r="W26" s="170">
        <v>0</v>
      </c>
      <c r="X26" s="170">
        <v>0</v>
      </c>
      <c r="Y26" s="170">
        <v>0</v>
      </c>
      <c r="Z26" s="170">
        <v>0</v>
      </c>
      <c r="AA26" s="170">
        <v>0</v>
      </c>
      <c r="AB26" s="170">
        <v>0</v>
      </c>
      <c r="AC26" s="170">
        <v>0</v>
      </c>
      <c r="AD26" s="170">
        <v>0</v>
      </c>
      <c r="AE26" s="170">
        <v>0</v>
      </c>
    </row>
    <row r="27" spans="3:31">
      <c r="C27" s="38" t="s">
        <v>314</v>
      </c>
      <c r="D27" s="38" t="s">
        <v>439</v>
      </c>
      <c r="E27" s="170">
        <v>0</v>
      </c>
      <c r="F27" s="170">
        <v>0</v>
      </c>
      <c r="G27" s="170">
        <v>0</v>
      </c>
      <c r="H27" s="170">
        <v>0</v>
      </c>
      <c r="I27" s="170">
        <v>0</v>
      </c>
      <c r="J27" s="170">
        <v>0</v>
      </c>
      <c r="K27" s="170">
        <v>0</v>
      </c>
      <c r="L27" s="170">
        <v>0</v>
      </c>
      <c r="M27" s="170">
        <v>0</v>
      </c>
      <c r="N27" s="170">
        <v>0</v>
      </c>
      <c r="O27" s="170">
        <v>0</v>
      </c>
      <c r="P27" s="170">
        <v>0</v>
      </c>
      <c r="Q27" s="170">
        <v>0</v>
      </c>
      <c r="R27" s="170">
        <v>0</v>
      </c>
      <c r="S27" s="170">
        <v>0</v>
      </c>
      <c r="T27" s="170">
        <v>0</v>
      </c>
      <c r="U27" s="170">
        <v>0</v>
      </c>
      <c r="V27" s="170">
        <v>0</v>
      </c>
      <c r="W27" s="170">
        <v>0</v>
      </c>
      <c r="X27" s="170">
        <v>0</v>
      </c>
      <c r="Y27" s="170">
        <v>0</v>
      </c>
      <c r="Z27" s="170">
        <v>0</v>
      </c>
      <c r="AA27" s="170">
        <v>0</v>
      </c>
      <c r="AB27" s="170">
        <v>0</v>
      </c>
      <c r="AC27" s="170">
        <v>0</v>
      </c>
      <c r="AD27" s="170">
        <v>0</v>
      </c>
      <c r="AE27" s="170">
        <v>0</v>
      </c>
    </row>
    <row r="28" spans="3:31">
      <c r="C28" s="38" t="s">
        <v>315</v>
      </c>
      <c r="D28" s="38" t="s">
        <v>440</v>
      </c>
      <c r="E28" s="170">
        <v>0</v>
      </c>
      <c r="F28" s="170">
        <v>0</v>
      </c>
      <c r="G28" s="170">
        <v>0</v>
      </c>
      <c r="H28" s="170">
        <v>0</v>
      </c>
      <c r="I28" s="170">
        <v>0</v>
      </c>
      <c r="J28" s="170">
        <v>0</v>
      </c>
      <c r="K28" s="170">
        <v>0</v>
      </c>
      <c r="L28" s="170">
        <v>0</v>
      </c>
      <c r="M28" s="170">
        <v>0</v>
      </c>
      <c r="N28" s="72">
        <v>1</v>
      </c>
      <c r="O28" s="72">
        <v>1</v>
      </c>
      <c r="P28" s="72">
        <v>3</v>
      </c>
      <c r="Q28" s="72">
        <v>0</v>
      </c>
      <c r="R28" s="72">
        <v>1</v>
      </c>
      <c r="S28" s="72">
        <v>2</v>
      </c>
      <c r="T28" s="72">
        <v>4</v>
      </c>
      <c r="U28" s="72">
        <v>3</v>
      </c>
      <c r="V28" s="72">
        <v>6</v>
      </c>
      <c r="W28" s="72">
        <v>7</v>
      </c>
      <c r="X28" s="72">
        <v>7</v>
      </c>
      <c r="Y28" s="72">
        <v>14</v>
      </c>
      <c r="Z28" s="36">
        <v>10</v>
      </c>
      <c r="AA28" s="38">
        <v>12</v>
      </c>
      <c r="AB28" s="38">
        <v>6</v>
      </c>
      <c r="AC28" s="38">
        <v>5</v>
      </c>
      <c r="AD28" s="38">
        <v>6</v>
      </c>
      <c r="AE28" s="38">
        <v>7</v>
      </c>
    </row>
    <row r="29" spans="3:31">
      <c r="C29" s="38" t="s">
        <v>316</v>
      </c>
      <c r="D29" s="38" t="s">
        <v>441</v>
      </c>
      <c r="E29" s="170">
        <v>0</v>
      </c>
      <c r="F29" s="170">
        <v>0</v>
      </c>
      <c r="G29" s="170">
        <v>0</v>
      </c>
      <c r="H29" s="170">
        <v>0</v>
      </c>
      <c r="I29" s="170">
        <v>0</v>
      </c>
      <c r="J29" s="170">
        <v>0</v>
      </c>
      <c r="K29" s="170">
        <v>0</v>
      </c>
      <c r="L29" s="170">
        <v>0</v>
      </c>
      <c r="M29" s="170">
        <v>0</v>
      </c>
      <c r="N29" s="170">
        <v>0</v>
      </c>
      <c r="O29" s="170">
        <v>0</v>
      </c>
      <c r="P29" s="170">
        <v>0</v>
      </c>
      <c r="Q29" s="170">
        <v>0</v>
      </c>
      <c r="R29" s="170">
        <v>0</v>
      </c>
      <c r="S29" s="170">
        <v>0</v>
      </c>
      <c r="T29" s="170">
        <v>0</v>
      </c>
      <c r="U29" s="170">
        <v>0</v>
      </c>
      <c r="V29" s="170">
        <v>0</v>
      </c>
      <c r="W29" s="170">
        <v>0</v>
      </c>
      <c r="X29" s="170">
        <v>0</v>
      </c>
      <c r="Y29" s="170">
        <v>0</v>
      </c>
      <c r="Z29" s="170">
        <v>0</v>
      </c>
      <c r="AA29" s="170">
        <v>0</v>
      </c>
      <c r="AB29" s="170">
        <v>0</v>
      </c>
      <c r="AC29" s="170">
        <v>0</v>
      </c>
      <c r="AD29" s="170">
        <v>0</v>
      </c>
      <c r="AE29" s="170">
        <v>0</v>
      </c>
    </row>
    <row r="30" spans="3:31">
      <c r="C30" s="38" t="s">
        <v>317</v>
      </c>
      <c r="D30" s="38" t="s">
        <v>331</v>
      </c>
      <c r="E30" s="71">
        <v>9362</v>
      </c>
      <c r="F30" s="71">
        <v>8598</v>
      </c>
      <c r="G30" s="71">
        <v>7683</v>
      </c>
      <c r="H30" s="71">
        <v>7840</v>
      </c>
      <c r="I30" s="71">
        <v>7779</v>
      </c>
      <c r="J30" s="71">
        <v>8074</v>
      </c>
      <c r="K30" s="71">
        <v>8593</v>
      </c>
      <c r="L30" s="71">
        <v>8052</v>
      </c>
      <c r="M30" s="71">
        <v>8069</v>
      </c>
      <c r="N30" s="72">
        <v>7885</v>
      </c>
      <c r="O30" s="72">
        <v>7778</v>
      </c>
      <c r="P30" s="72">
        <v>7538</v>
      </c>
      <c r="Q30" s="72">
        <v>6281</v>
      </c>
      <c r="R30" s="72">
        <v>7158</v>
      </c>
      <c r="S30" s="72">
        <v>8464</v>
      </c>
      <c r="T30" s="72">
        <v>8240</v>
      </c>
      <c r="U30" s="72">
        <v>8009</v>
      </c>
      <c r="V30" s="72">
        <v>8931</v>
      </c>
      <c r="W30" s="72">
        <v>17636</v>
      </c>
      <c r="X30" s="72">
        <v>11678</v>
      </c>
      <c r="Y30" s="72">
        <v>7629</v>
      </c>
      <c r="Z30" s="36">
        <v>7015</v>
      </c>
      <c r="AA30" s="38">
        <v>5838</v>
      </c>
      <c r="AB30" s="38">
        <v>3093</v>
      </c>
      <c r="AC30" s="38">
        <v>7496</v>
      </c>
      <c r="AD30" s="38">
        <v>7766</v>
      </c>
      <c r="AE30" s="38">
        <v>7234</v>
      </c>
    </row>
    <row r="31" spans="3:31">
      <c r="C31" s="38" t="s">
        <v>318</v>
      </c>
      <c r="D31" s="38" t="s">
        <v>332</v>
      </c>
      <c r="E31" s="70">
        <v>683</v>
      </c>
      <c r="F31" s="70">
        <v>693</v>
      </c>
      <c r="G31" s="70">
        <v>621</v>
      </c>
      <c r="H31" s="70">
        <v>514</v>
      </c>
      <c r="I31" s="70">
        <v>504</v>
      </c>
      <c r="J31" s="70">
        <v>567</v>
      </c>
      <c r="K31" s="70">
        <v>484</v>
      </c>
      <c r="L31" s="70">
        <v>498</v>
      </c>
      <c r="M31" s="70">
        <v>450</v>
      </c>
      <c r="N31" s="72">
        <v>423</v>
      </c>
      <c r="O31" s="72">
        <v>417</v>
      </c>
      <c r="P31" s="72">
        <v>481</v>
      </c>
      <c r="Q31" s="72">
        <v>544</v>
      </c>
      <c r="R31" s="72">
        <v>649</v>
      </c>
      <c r="S31" s="72">
        <v>972</v>
      </c>
      <c r="T31" s="72">
        <v>874</v>
      </c>
      <c r="U31" s="72">
        <v>791</v>
      </c>
      <c r="V31" s="72">
        <v>689</v>
      </c>
      <c r="W31" s="72">
        <v>676</v>
      </c>
      <c r="X31" s="72">
        <v>509</v>
      </c>
      <c r="Y31" s="72">
        <v>487</v>
      </c>
      <c r="Z31" s="36">
        <v>431</v>
      </c>
      <c r="AA31" s="38">
        <v>411</v>
      </c>
      <c r="AB31" s="38">
        <v>317</v>
      </c>
      <c r="AC31" s="38">
        <v>883</v>
      </c>
      <c r="AD31" s="38">
        <v>686</v>
      </c>
      <c r="AE31" s="38">
        <v>542</v>
      </c>
    </row>
    <row r="32" spans="3:31">
      <c r="C32" s="38" t="s">
        <v>319</v>
      </c>
      <c r="D32" s="38" t="s">
        <v>442</v>
      </c>
      <c r="E32" s="70">
        <v>0</v>
      </c>
      <c r="F32" s="70">
        <v>0</v>
      </c>
      <c r="G32" s="70">
        <v>0</v>
      </c>
      <c r="H32" s="70">
        <v>0</v>
      </c>
      <c r="I32" s="70">
        <v>0</v>
      </c>
      <c r="J32" s="70">
        <v>0</v>
      </c>
      <c r="K32" s="70">
        <v>0</v>
      </c>
      <c r="L32" s="70">
        <v>16</v>
      </c>
      <c r="M32" s="70">
        <v>42</v>
      </c>
      <c r="N32" s="72">
        <v>19</v>
      </c>
      <c r="O32" s="72">
        <v>117</v>
      </c>
      <c r="P32" s="72">
        <v>519</v>
      </c>
      <c r="Q32" s="72">
        <v>773</v>
      </c>
      <c r="R32" s="72">
        <v>887</v>
      </c>
      <c r="S32" s="72">
        <v>959</v>
      </c>
      <c r="T32" s="72">
        <v>790</v>
      </c>
      <c r="U32" s="72">
        <v>678</v>
      </c>
      <c r="V32" s="72">
        <v>402</v>
      </c>
      <c r="W32" s="72">
        <v>63</v>
      </c>
      <c r="X32" s="170">
        <v>0</v>
      </c>
      <c r="Y32" s="170">
        <v>0</v>
      </c>
      <c r="Z32" s="170">
        <v>0</v>
      </c>
      <c r="AA32" s="170">
        <v>0</v>
      </c>
      <c r="AB32" s="170">
        <v>0</v>
      </c>
      <c r="AC32" s="170">
        <v>0</v>
      </c>
      <c r="AD32" s="170">
        <v>0</v>
      </c>
      <c r="AE32" s="170">
        <v>0</v>
      </c>
    </row>
    <row r="33" spans="3:31" ht="40.5">
      <c r="C33" s="64" t="s">
        <v>320</v>
      </c>
      <c r="D33" s="65" t="s">
        <v>333</v>
      </c>
      <c r="E33" s="103">
        <v>104</v>
      </c>
      <c r="F33" s="103">
        <v>89</v>
      </c>
      <c r="G33" s="103">
        <v>95</v>
      </c>
      <c r="H33" s="103">
        <v>82</v>
      </c>
      <c r="I33" s="103">
        <v>92</v>
      </c>
      <c r="J33" s="103">
        <v>109</v>
      </c>
      <c r="K33" s="103">
        <v>110</v>
      </c>
      <c r="L33" s="103">
        <v>105</v>
      </c>
      <c r="M33" s="103">
        <v>87</v>
      </c>
      <c r="N33" s="104">
        <v>92</v>
      </c>
      <c r="O33" s="104">
        <v>96</v>
      </c>
      <c r="P33" s="104">
        <v>81</v>
      </c>
      <c r="Q33" s="104">
        <v>94</v>
      </c>
      <c r="R33" s="104">
        <v>110</v>
      </c>
      <c r="S33" s="104">
        <v>127</v>
      </c>
      <c r="T33" s="104">
        <v>94</v>
      </c>
      <c r="U33" s="104">
        <v>96</v>
      </c>
      <c r="V33" s="104">
        <v>103</v>
      </c>
      <c r="W33" s="104">
        <v>130</v>
      </c>
      <c r="X33" s="104">
        <v>140</v>
      </c>
      <c r="Y33" s="104">
        <v>135</v>
      </c>
      <c r="Z33" s="102">
        <v>127</v>
      </c>
      <c r="AA33" s="64">
        <v>129</v>
      </c>
      <c r="AB33" s="64">
        <v>21</v>
      </c>
      <c r="AC33" s="64">
        <v>34</v>
      </c>
      <c r="AD33" s="64">
        <v>42</v>
      </c>
      <c r="AE33" s="64">
        <v>64</v>
      </c>
    </row>
    <row r="34" spans="3:31">
      <c r="C34" s="38" t="s">
        <v>321</v>
      </c>
      <c r="D34" s="38" t="s">
        <v>334</v>
      </c>
      <c r="E34" s="70">
        <v>18</v>
      </c>
      <c r="F34" s="70">
        <v>22</v>
      </c>
      <c r="G34" s="70">
        <v>25</v>
      </c>
      <c r="H34" s="70">
        <v>8</v>
      </c>
      <c r="I34" s="70">
        <v>7</v>
      </c>
      <c r="J34" s="70">
        <v>11</v>
      </c>
      <c r="K34" s="70">
        <v>6</v>
      </c>
      <c r="L34" s="70">
        <v>18</v>
      </c>
      <c r="M34" s="70">
        <v>120</v>
      </c>
      <c r="N34" s="72">
        <v>126</v>
      </c>
      <c r="O34" s="72">
        <v>79</v>
      </c>
      <c r="P34" s="72">
        <v>172</v>
      </c>
      <c r="Q34" s="72">
        <v>142</v>
      </c>
      <c r="R34" s="72">
        <v>38</v>
      </c>
      <c r="S34" s="72">
        <v>132</v>
      </c>
      <c r="T34" s="72">
        <v>94</v>
      </c>
      <c r="U34" s="72">
        <v>132</v>
      </c>
      <c r="V34" s="72">
        <v>243</v>
      </c>
      <c r="W34" s="72">
        <v>224</v>
      </c>
      <c r="X34" s="72">
        <v>210</v>
      </c>
      <c r="Y34" s="72">
        <v>78</v>
      </c>
      <c r="Z34" s="36">
        <v>169</v>
      </c>
      <c r="AA34" s="38">
        <v>34</v>
      </c>
      <c r="AB34" s="38">
        <v>8</v>
      </c>
      <c r="AC34" s="38">
        <v>1</v>
      </c>
      <c r="AD34" s="38">
        <v>17</v>
      </c>
      <c r="AE34" s="38">
        <v>16</v>
      </c>
    </row>
    <row r="35" spans="3:31" ht="40.5">
      <c r="C35" s="38" t="s">
        <v>322</v>
      </c>
      <c r="D35" s="65" t="s">
        <v>335</v>
      </c>
      <c r="E35" s="70">
        <v>2</v>
      </c>
      <c r="F35" s="70">
        <v>2</v>
      </c>
      <c r="G35" s="70">
        <v>1</v>
      </c>
      <c r="H35" s="70">
        <v>1</v>
      </c>
      <c r="I35" s="70">
        <v>1</v>
      </c>
      <c r="J35" s="170">
        <v>0</v>
      </c>
      <c r="K35" s="170">
        <v>0</v>
      </c>
      <c r="L35" s="170">
        <v>0</v>
      </c>
      <c r="M35" s="170">
        <v>0</v>
      </c>
      <c r="N35" s="170">
        <v>0</v>
      </c>
      <c r="O35" s="72">
        <v>1</v>
      </c>
      <c r="P35" s="170">
        <v>0</v>
      </c>
      <c r="Q35" s="170">
        <v>0</v>
      </c>
      <c r="R35" s="170">
        <v>0</v>
      </c>
      <c r="S35" s="170">
        <v>0</v>
      </c>
      <c r="T35" s="72">
        <v>1</v>
      </c>
      <c r="U35" s="170">
        <v>0</v>
      </c>
      <c r="V35" s="72">
        <v>1</v>
      </c>
      <c r="W35" s="170">
        <v>0</v>
      </c>
      <c r="X35" s="170">
        <v>0</v>
      </c>
      <c r="Y35" s="170">
        <v>0</v>
      </c>
      <c r="Z35" s="170">
        <v>0</v>
      </c>
      <c r="AA35" s="170">
        <v>0</v>
      </c>
      <c r="AB35" s="170">
        <v>0</v>
      </c>
      <c r="AC35" s="170">
        <v>0</v>
      </c>
      <c r="AD35" s="170">
        <v>0</v>
      </c>
      <c r="AE35" s="170">
        <v>0</v>
      </c>
    </row>
    <row r="36" spans="3:31">
      <c r="C36" s="38" t="s">
        <v>323</v>
      </c>
      <c r="D36" s="38" t="s">
        <v>336</v>
      </c>
      <c r="E36" s="70">
        <v>309</v>
      </c>
      <c r="F36" s="70">
        <v>369</v>
      </c>
      <c r="G36" s="70">
        <v>387</v>
      </c>
      <c r="H36" s="70">
        <v>405</v>
      </c>
      <c r="I36" s="70">
        <v>457</v>
      </c>
      <c r="J36" s="70">
        <v>469</v>
      </c>
      <c r="K36" s="70">
        <v>541</v>
      </c>
      <c r="L36" s="70">
        <v>729</v>
      </c>
      <c r="M36" s="70">
        <v>697</v>
      </c>
      <c r="N36" s="72">
        <v>774</v>
      </c>
      <c r="O36" s="72">
        <v>725</v>
      </c>
      <c r="P36" s="72">
        <v>778</v>
      </c>
      <c r="Q36" s="72">
        <v>702</v>
      </c>
      <c r="R36" s="72">
        <v>763</v>
      </c>
      <c r="S36" s="72">
        <v>878</v>
      </c>
      <c r="T36" s="72">
        <v>897</v>
      </c>
      <c r="U36" s="72">
        <v>883</v>
      </c>
      <c r="V36" s="72">
        <v>873</v>
      </c>
      <c r="W36" s="72">
        <v>907</v>
      </c>
      <c r="X36" s="72">
        <v>916</v>
      </c>
      <c r="Y36" s="72">
        <v>956</v>
      </c>
      <c r="Z36" s="36">
        <v>947</v>
      </c>
      <c r="AA36" s="38">
        <v>1007</v>
      </c>
      <c r="AB36" s="38">
        <v>188</v>
      </c>
      <c r="AC36" s="38">
        <v>391</v>
      </c>
      <c r="AD36" s="38">
        <v>365</v>
      </c>
      <c r="AE36" s="38">
        <v>756</v>
      </c>
    </row>
    <row r="37" spans="3:31">
      <c r="C37" s="38" t="s">
        <v>324</v>
      </c>
      <c r="D37" s="38" t="s">
        <v>443</v>
      </c>
      <c r="E37" s="70">
        <v>36</v>
      </c>
      <c r="F37" s="70">
        <v>38</v>
      </c>
      <c r="G37" s="70">
        <v>40</v>
      </c>
      <c r="H37" s="70">
        <v>33</v>
      </c>
      <c r="I37" s="70">
        <v>37</v>
      </c>
      <c r="J37" s="70">
        <v>43</v>
      </c>
      <c r="K37" s="70">
        <v>24</v>
      </c>
      <c r="L37" s="70">
        <v>21</v>
      </c>
      <c r="M37" s="70">
        <v>17</v>
      </c>
      <c r="N37" s="72">
        <v>17</v>
      </c>
      <c r="O37" s="72">
        <v>20</v>
      </c>
      <c r="P37" s="72">
        <v>23</v>
      </c>
      <c r="Q37" s="72">
        <v>15</v>
      </c>
      <c r="R37" s="72">
        <v>18</v>
      </c>
      <c r="S37" s="72">
        <v>22</v>
      </c>
      <c r="T37" s="72">
        <v>14</v>
      </c>
      <c r="U37" s="72">
        <v>24</v>
      </c>
      <c r="V37" s="72">
        <v>15</v>
      </c>
      <c r="W37" s="72">
        <v>16</v>
      </c>
      <c r="X37" s="72">
        <v>19</v>
      </c>
      <c r="Y37" s="72">
        <v>18</v>
      </c>
      <c r="Z37" s="36">
        <v>19</v>
      </c>
      <c r="AA37" s="38">
        <v>13</v>
      </c>
      <c r="AB37" s="38">
        <v>4</v>
      </c>
      <c r="AC37" s="38">
        <v>4</v>
      </c>
      <c r="AD37" s="38">
        <v>5</v>
      </c>
      <c r="AE37" s="38">
        <v>8</v>
      </c>
    </row>
    <row r="38" spans="3:31">
      <c r="C38" s="38" t="s">
        <v>451</v>
      </c>
      <c r="D38" s="38" t="s">
        <v>452</v>
      </c>
      <c r="E38" s="170">
        <v>0</v>
      </c>
      <c r="F38" s="170">
        <v>0</v>
      </c>
      <c r="G38" s="70">
        <v>1</v>
      </c>
      <c r="H38" s="170">
        <v>0</v>
      </c>
      <c r="I38" s="170">
        <v>0</v>
      </c>
      <c r="J38" s="170">
        <v>0</v>
      </c>
      <c r="K38" s="170">
        <v>0</v>
      </c>
      <c r="L38" s="170">
        <v>0</v>
      </c>
      <c r="M38" s="170">
        <v>0</v>
      </c>
      <c r="N38" s="170">
        <v>0</v>
      </c>
      <c r="O38" s="170">
        <v>0</v>
      </c>
      <c r="P38" s="170">
        <v>0</v>
      </c>
      <c r="Q38" s="170">
        <v>0</v>
      </c>
      <c r="R38" s="170">
        <v>0</v>
      </c>
      <c r="S38" s="170">
        <v>0</v>
      </c>
      <c r="T38" s="170">
        <v>0</v>
      </c>
      <c r="U38" s="170">
        <v>0</v>
      </c>
      <c r="V38" s="170">
        <v>0</v>
      </c>
      <c r="W38" s="170">
        <v>0</v>
      </c>
      <c r="X38" s="170">
        <v>0</v>
      </c>
      <c r="Y38" s="170">
        <v>0</v>
      </c>
      <c r="Z38" s="170">
        <v>0</v>
      </c>
      <c r="AA38" s="170">
        <v>0</v>
      </c>
      <c r="AB38" s="170">
        <v>0</v>
      </c>
      <c r="AC38" s="170">
        <v>0</v>
      </c>
      <c r="AD38" s="170">
        <v>0</v>
      </c>
      <c r="AE38" s="170">
        <v>0</v>
      </c>
    </row>
    <row r="39" spans="3:31">
      <c r="C39" s="38" t="s">
        <v>325</v>
      </c>
      <c r="D39" s="38" t="s">
        <v>337</v>
      </c>
      <c r="E39" s="71">
        <v>2785</v>
      </c>
      <c r="F39" s="71">
        <v>2320</v>
      </c>
      <c r="G39" s="71">
        <v>2418</v>
      </c>
      <c r="H39" s="71">
        <v>2404</v>
      </c>
      <c r="I39" s="71">
        <v>2915</v>
      </c>
      <c r="J39" s="71">
        <v>2990</v>
      </c>
      <c r="K39" s="71">
        <v>2664</v>
      </c>
      <c r="L39" s="71">
        <v>3016</v>
      </c>
      <c r="M39" s="71">
        <v>2505</v>
      </c>
      <c r="N39" s="72">
        <v>2699</v>
      </c>
      <c r="O39" s="72">
        <v>2905</v>
      </c>
      <c r="P39" s="72">
        <v>2421</v>
      </c>
      <c r="Q39" s="72">
        <v>2190</v>
      </c>
      <c r="R39" s="72">
        <v>2494</v>
      </c>
      <c r="S39" s="72">
        <v>2647</v>
      </c>
      <c r="T39" s="72">
        <v>3543</v>
      </c>
      <c r="U39" s="72">
        <v>3686</v>
      </c>
      <c r="V39" s="72">
        <v>3243</v>
      </c>
      <c r="W39" s="72">
        <v>2894</v>
      </c>
      <c r="X39" s="72">
        <v>2540</v>
      </c>
      <c r="Y39" s="72">
        <v>2322</v>
      </c>
      <c r="Z39" s="36">
        <v>2524</v>
      </c>
      <c r="AA39" s="38">
        <v>2754</v>
      </c>
      <c r="AB39" s="38">
        <v>1552</v>
      </c>
      <c r="AC39" s="38">
        <v>1828</v>
      </c>
      <c r="AD39" s="38">
        <v>2069</v>
      </c>
      <c r="AE39" s="38">
        <v>1934</v>
      </c>
    </row>
    <row r="40" spans="3:31">
      <c r="C40" s="38" t="s">
        <v>338</v>
      </c>
      <c r="D40" s="38" t="s">
        <v>444</v>
      </c>
      <c r="E40" s="170">
        <v>0</v>
      </c>
      <c r="F40" s="170">
        <v>0</v>
      </c>
      <c r="G40" s="170">
        <v>0</v>
      </c>
      <c r="H40" s="170">
        <v>0</v>
      </c>
      <c r="I40" s="170">
        <v>0</v>
      </c>
      <c r="J40" s="170">
        <v>0</v>
      </c>
      <c r="K40" s="170">
        <v>0</v>
      </c>
      <c r="L40" s="170">
        <v>0</v>
      </c>
      <c r="M40" s="170">
        <v>0</v>
      </c>
      <c r="N40" s="170">
        <v>0</v>
      </c>
      <c r="O40" s="170">
        <v>0</v>
      </c>
      <c r="P40" s="170">
        <v>0</v>
      </c>
      <c r="Q40" s="170">
        <v>0</v>
      </c>
      <c r="R40" s="170">
        <v>0</v>
      </c>
      <c r="S40" s="170">
        <v>0</v>
      </c>
      <c r="T40" s="170">
        <v>0</v>
      </c>
      <c r="U40" s="170">
        <v>0</v>
      </c>
      <c r="V40" s="170">
        <v>0</v>
      </c>
      <c r="W40" s="170">
        <v>0</v>
      </c>
      <c r="X40" s="170">
        <v>0</v>
      </c>
      <c r="Y40" s="170">
        <v>0</v>
      </c>
      <c r="Z40" s="170">
        <v>0</v>
      </c>
      <c r="AA40" s="170">
        <v>0</v>
      </c>
      <c r="AB40" s="170">
        <v>0</v>
      </c>
      <c r="AC40" s="170">
        <v>0</v>
      </c>
      <c r="AD40" s="170">
        <v>0</v>
      </c>
      <c r="AE40" s="170">
        <v>0</v>
      </c>
    </row>
    <row r="41" spans="3:31">
      <c r="C41" s="38" t="s">
        <v>339</v>
      </c>
      <c r="D41" s="38" t="s">
        <v>445</v>
      </c>
      <c r="E41" s="170">
        <v>0</v>
      </c>
      <c r="F41" s="170">
        <v>0</v>
      </c>
      <c r="G41" s="170">
        <v>0</v>
      </c>
      <c r="H41" s="170">
        <v>0</v>
      </c>
      <c r="I41" s="170">
        <v>0</v>
      </c>
      <c r="J41" s="170">
        <v>0</v>
      </c>
      <c r="K41" s="170">
        <v>0</v>
      </c>
      <c r="L41" s="170">
        <v>0</v>
      </c>
      <c r="M41" s="170">
        <v>0</v>
      </c>
      <c r="N41" s="170">
        <v>0</v>
      </c>
      <c r="O41" s="170">
        <v>0</v>
      </c>
      <c r="P41" s="170">
        <v>0</v>
      </c>
      <c r="Q41" s="170">
        <v>0</v>
      </c>
      <c r="R41" s="72">
        <v>1</v>
      </c>
      <c r="S41" s="170">
        <v>0</v>
      </c>
      <c r="T41" s="170">
        <v>0</v>
      </c>
      <c r="U41" s="170">
        <v>0</v>
      </c>
      <c r="V41" s="170">
        <v>0</v>
      </c>
      <c r="W41" s="170">
        <v>0</v>
      </c>
      <c r="X41" s="170">
        <v>0</v>
      </c>
      <c r="Y41" s="170">
        <v>0</v>
      </c>
      <c r="Z41" s="170">
        <v>0</v>
      </c>
      <c r="AA41" s="170">
        <v>0</v>
      </c>
      <c r="AB41" s="170">
        <v>0</v>
      </c>
      <c r="AC41" s="170">
        <v>0</v>
      </c>
      <c r="AD41" s="170">
        <v>0</v>
      </c>
      <c r="AE41" s="170">
        <v>0</v>
      </c>
    </row>
    <row r="42" spans="3:31">
      <c r="C42" s="38" t="s">
        <v>340</v>
      </c>
      <c r="D42" s="38" t="s">
        <v>446</v>
      </c>
      <c r="E42" s="71">
        <v>15335</v>
      </c>
      <c r="F42" s="71">
        <v>21969</v>
      </c>
      <c r="G42" s="71">
        <v>27293</v>
      </c>
      <c r="H42" s="71">
        <v>28442</v>
      </c>
      <c r="I42" s="71">
        <v>29273</v>
      </c>
      <c r="J42" s="71">
        <v>29006</v>
      </c>
      <c r="K42" s="71">
        <v>27117</v>
      </c>
      <c r="L42" s="71">
        <v>28683</v>
      </c>
      <c r="M42" s="71">
        <v>28563</v>
      </c>
      <c r="N42" s="72">
        <v>34195</v>
      </c>
      <c r="O42" s="72">
        <v>47399</v>
      </c>
      <c r="P42" s="72">
        <v>59669</v>
      </c>
      <c r="Q42" s="72">
        <v>55693</v>
      </c>
      <c r="R42" s="72">
        <v>52317</v>
      </c>
      <c r="S42" s="72">
        <v>51927</v>
      </c>
      <c r="T42" s="72">
        <v>61324</v>
      </c>
      <c r="U42" s="72">
        <v>69787</v>
      </c>
      <c r="V42" s="72">
        <v>83674</v>
      </c>
      <c r="W42" s="72">
        <v>102174</v>
      </c>
      <c r="X42" s="72">
        <v>123231</v>
      </c>
      <c r="Y42" s="72">
        <v>147272</v>
      </c>
      <c r="Z42" s="36">
        <v>180420</v>
      </c>
      <c r="AA42" s="38">
        <v>188758</v>
      </c>
      <c r="AB42" s="38">
        <v>197908</v>
      </c>
      <c r="AC42" s="38">
        <v>239274</v>
      </c>
      <c r="AD42" s="38">
        <v>275981</v>
      </c>
      <c r="AE42" s="38">
        <v>284272</v>
      </c>
    </row>
    <row r="43" spans="3:31">
      <c r="C43" s="38" t="s">
        <v>341</v>
      </c>
      <c r="D43" s="38" t="s">
        <v>447</v>
      </c>
      <c r="E43" s="71">
        <v>7676</v>
      </c>
      <c r="F43" s="71">
        <v>11541</v>
      </c>
      <c r="G43" s="71">
        <v>19112</v>
      </c>
      <c r="H43" s="71">
        <v>27648</v>
      </c>
      <c r="I43" s="71">
        <v>34996</v>
      </c>
      <c r="J43" s="71">
        <v>38789</v>
      </c>
      <c r="K43" s="71">
        <v>51097</v>
      </c>
      <c r="L43" s="71">
        <v>52556</v>
      </c>
      <c r="M43" s="71">
        <v>60259</v>
      </c>
      <c r="N43" s="72">
        <v>43269</v>
      </c>
      <c r="O43" s="72">
        <v>33472</v>
      </c>
      <c r="P43" s="72">
        <v>60541</v>
      </c>
      <c r="Q43" s="72">
        <v>30006</v>
      </c>
      <c r="R43" s="72">
        <v>33375</v>
      </c>
      <c r="S43" s="72">
        <v>36179</v>
      </c>
      <c r="T43" s="72">
        <v>36341</v>
      </c>
      <c r="U43" s="72">
        <v>41883</v>
      </c>
      <c r="V43" s="72">
        <v>50045</v>
      </c>
      <c r="W43" s="72">
        <v>51301</v>
      </c>
      <c r="X43" s="72">
        <v>61128</v>
      </c>
      <c r="Y43" s="72">
        <v>64305</v>
      </c>
      <c r="Z43" s="36">
        <v>62162</v>
      </c>
      <c r="AA43" s="38">
        <v>72339</v>
      </c>
      <c r="AB43" s="38">
        <v>46201</v>
      </c>
      <c r="AC43" s="38">
        <v>71119</v>
      </c>
      <c r="AD43" s="38">
        <v>84495</v>
      </c>
      <c r="AE43" s="38">
        <v>84900</v>
      </c>
    </row>
    <row r="44" spans="3:31">
      <c r="C44" s="38" t="s">
        <v>454</v>
      </c>
      <c r="D44" s="38" t="s">
        <v>455</v>
      </c>
      <c r="E44" s="170">
        <v>0</v>
      </c>
      <c r="F44" s="170">
        <v>0</v>
      </c>
      <c r="G44" s="170">
        <v>0</v>
      </c>
      <c r="H44" s="170">
        <v>0</v>
      </c>
      <c r="I44" s="170">
        <v>0</v>
      </c>
      <c r="J44" s="170">
        <v>0</v>
      </c>
      <c r="K44" s="170">
        <v>0</v>
      </c>
      <c r="L44" s="170">
        <v>0</v>
      </c>
      <c r="M44" s="70">
        <v>988</v>
      </c>
      <c r="N44" s="72">
        <v>36723</v>
      </c>
      <c r="O44" s="72">
        <v>51734</v>
      </c>
      <c r="P44" s="170">
        <v>0</v>
      </c>
      <c r="Q44" s="170">
        <v>0</v>
      </c>
      <c r="R44" s="170">
        <v>0</v>
      </c>
      <c r="S44" s="170">
        <v>0</v>
      </c>
      <c r="T44" s="170">
        <v>0</v>
      </c>
      <c r="U44" s="170">
        <v>0</v>
      </c>
      <c r="V44" s="170">
        <v>0</v>
      </c>
      <c r="W44" s="170">
        <v>0</v>
      </c>
      <c r="X44" s="170">
        <v>0</v>
      </c>
      <c r="Y44" s="170">
        <v>0</v>
      </c>
      <c r="Z44" s="170">
        <v>0</v>
      </c>
      <c r="AA44" s="170">
        <v>0</v>
      </c>
      <c r="AB44" s="170">
        <v>0</v>
      </c>
      <c r="AC44" s="170">
        <v>0</v>
      </c>
      <c r="AD44" s="170">
        <v>0</v>
      </c>
      <c r="AE44" s="170">
        <v>0</v>
      </c>
    </row>
    <row r="45" spans="3:31">
      <c r="C45" s="38" t="s">
        <v>342</v>
      </c>
      <c r="D45" s="38" t="s">
        <v>388</v>
      </c>
      <c r="E45" s="70">
        <v>106</v>
      </c>
      <c r="F45" s="70">
        <v>146</v>
      </c>
      <c r="G45" s="70">
        <v>156</v>
      </c>
      <c r="H45" s="70">
        <v>49</v>
      </c>
      <c r="I45" s="70">
        <v>32</v>
      </c>
      <c r="J45" s="70">
        <v>17</v>
      </c>
      <c r="K45" s="70">
        <v>39</v>
      </c>
      <c r="L45" s="70">
        <v>57</v>
      </c>
      <c r="M45" s="70">
        <v>118</v>
      </c>
      <c r="N45" s="72">
        <v>171</v>
      </c>
      <c r="O45" s="72">
        <v>116</v>
      </c>
      <c r="P45" s="72">
        <v>174</v>
      </c>
      <c r="Q45" s="72">
        <v>141</v>
      </c>
      <c r="R45" s="72">
        <v>120</v>
      </c>
      <c r="S45" s="72">
        <v>227</v>
      </c>
      <c r="T45" s="72">
        <v>67</v>
      </c>
      <c r="U45" s="72">
        <v>99</v>
      </c>
      <c r="V45" s="72">
        <v>81</v>
      </c>
      <c r="W45" s="72">
        <v>43</v>
      </c>
      <c r="X45" s="72">
        <v>96</v>
      </c>
      <c r="Y45" s="72">
        <v>155</v>
      </c>
      <c r="Z45" s="36">
        <v>122</v>
      </c>
      <c r="AA45" s="38">
        <v>86</v>
      </c>
      <c r="AB45" s="38">
        <v>17</v>
      </c>
      <c r="AC45" s="38">
        <v>20</v>
      </c>
      <c r="AD45" s="38">
        <v>84</v>
      </c>
      <c r="AE45" s="38">
        <v>196</v>
      </c>
    </row>
    <row r="46" spans="3:31">
      <c r="C46" s="38" t="s">
        <v>343</v>
      </c>
      <c r="D46" s="38" t="s">
        <v>389</v>
      </c>
      <c r="E46" s="71">
        <v>2060</v>
      </c>
      <c r="F46" s="71">
        <v>1791</v>
      </c>
      <c r="G46" s="71">
        <v>1964</v>
      </c>
      <c r="H46" s="71">
        <v>1922</v>
      </c>
      <c r="I46" s="71">
        <v>2296</v>
      </c>
      <c r="J46" s="71">
        <v>2496</v>
      </c>
      <c r="K46" s="71">
        <v>2241</v>
      </c>
      <c r="L46" s="71">
        <v>2633</v>
      </c>
      <c r="M46" s="71">
        <v>2159</v>
      </c>
      <c r="N46" s="72">
        <v>2237</v>
      </c>
      <c r="O46" s="72">
        <v>2510</v>
      </c>
      <c r="P46" s="72">
        <v>2009</v>
      </c>
      <c r="Q46" s="72">
        <v>1662</v>
      </c>
      <c r="R46" s="72">
        <v>2124</v>
      </c>
      <c r="S46" s="72">
        <v>2330</v>
      </c>
      <c r="T46" s="72">
        <v>2927</v>
      </c>
      <c r="U46" s="72">
        <v>3052</v>
      </c>
      <c r="V46" s="72">
        <v>2687</v>
      </c>
      <c r="W46" s="72">
        <v>2493</v>
      </c>
      <c r="X46" s="72">
        <v>2161</v>
      </c>
      <c r="Y46" s="72">
        <v>2066</v>
      </c>
      <c r="Z46" s="36">
        <v>2353</v>
      </c>
      <c r="AA46" s="38">
        <v>2420</v>
      </c>
      <c r="AB46" s="38">
        <v>1315</v>
      </c>
      <c r="AC46" s="38">
        <v>1974</v>
      </c>
      <c r="AD46" s="38">
        <v>3066</v>
      </c>
      <c r="AE46" s="38">
        <v>4639</v>
      </c>
    </row>
    <row r="47" spans="3:31">
      <c r="C47" s="38" t="s">
        <v>5</v>
      </c>
      <c r="D47" s="38" t="s">
        <v>390</v>
      </c>
      <c r="E47" s="70">
        <v>329</v>
      </c>
      <c r="F47" s="70">
        <v>372</v>
      </c>
      <c r="G47" s="70">
        <v>390</v>
      </c>
      <c r="H47" s="70">
        <v>630</v>
      </c>
      <c r="I47" s="70">
        <v>589</v>
      </c>
      <c r="J47" s="70">
        <v>673</v>
      </c>
      <c r="K47" s="70">
        <v>532</v>
      </c>
      <c r="L47" s="70">
        <v>778</v>
      </c>
      <c r="M47" s="70">
        <v>804</v>
      </c>
      <c r="N47" s="72">
        <v>847</v>
      </c>
      <c r="O47" s="72">
        <v>821</v>
      </c>
      <c r="P47" s="72">
        <v>954</v>
      </c>
      <c r="Q47" s="72">
        <v>813</v>
      </c>
      <c r="R47" s="72">
        <v>858</v>
      </c>
      <c r="S47" s="72">
        <v>799</v>
      </c>
      <c r="T47" s="72">
        <v>762</v>
      </c>
      <c r="U47" s="72">
        <v>808</v>
      </c>
      <c r="V47" s="72">
        <v>784</v>
      </c>
      <c r="W47" s="72">
        <v>762</v>
      </c>
      <c r="X47" s="72">
        <v>680</v>
      </c>
      <c r="Y47" s="72">
        <v>820</v>
      </c>
      <c r="Z47" s="63">
        <v>702</v>
      </c>
      <c r="AA47" s="38">
        <v>710</v>
      </c>
      <c r="AB47" s="38">
        <v>438</v>
      </c>
      <c r="AC47" s="38">
        <v>439</v>
      </c>
      <c r="AD47" s="38">
        <v>670</v>
      </c>
      <c r="AE47" s="38">
        <v>731</v>
      </c>
    </row>
    <row r="48" spans="3:31">
      <c r="C48" s="38" t="s">
        <v>344</v>
      </c>
      <c r="D48" s="38" t="s">
        <v>391</v>
      </c>
      <c r="E48" s="71">
        <v>3633</v>
      </c>
      <c r="F48" s="71">
        <v>3523</v>
      </c>
      <c r="G48" s="71">
        <v>3378</v>
      </c>
      <c r="H48" s="71">
        <v>3931</v>
      </c>
      <c r="I48" s="71">
        <v>3985</v>
      </c>
      <c r="J48" s="71">
        <v>3948</v>
      </c>
      <c r="K48" s="71">
        <v>3873</v>
      </c>
      <c r="L48" s="71">
        <v>4325</v>
      </c>
      <c r="M48" s="71">
        <v>4840</v>
      </c>
      <c r="N48" s="72">
        <v>5143</v>
      </c>
      <c r="O48" s="72">
        <v>5834</v>
      </c>
      <c r="P48" s="72">
        <v>6082</v>
      </c>
      <c r="Q48" s="72">
        <v>5536</v>
      </c>
      <c r="R48" s="72">
        <v>6322</v>
      </c>
      <c r="S48" s="72">
        <v>6735</v>
      </c>
      <c r="T48" s="72">
        <v>7005</v>
      </c>
      <c r="U48" s="72">
        <v>6680</v>
      </c>
      <c r="V48" s="72">
        <v>7746</v>
      </c>
      <c r="W48" s="72">
        <v>9044</v>
      </c>
      <c r="X48" s="72">
        <v>9204</v>
      </c>
      <c r="Y48" s="72">
        <v>8945</v>
      </c>
      <c r="Z48" s="36">
        <v>9463</v>
      </c>
      <c r="AA48" s="38">
        <v>10704</v>
      </c>
      <c r="AB48" s="38">
        <v>2668</v>
      </c>
      <c r="AC48" s="38">
        <v>10643</v>
      </c>
      <c r="AD48" s="38">
        <v>14580</v>
      </c>
      <c r="AE48" s="38">
        <v>16738</v>
      </c>
    </row>
    <row r="49" spans="3:31">
      <c r="C49" s="38" t="s">
        <v>345</v>
      </c>
      <c r="D49" s="38" t="s">
        <v>392</v>
      </c>
      <c r="E49" s="71">
        <v>1132</v>
      </c>
      <c r="F49" s="70">
        <v>955</v>
      </c>
      <c r="G49" s="70">
        <v>879</v>
      </c>
      <c r="H49" s="70">
        <v>921</v>
      </c>
      <c r="I49" s="70">
        <v>935</v>
      </c>
      <c r="J49" s="70">
        <v>865</v>
      </c>
      <c r="K49" s="70">
        <v>719</v>
      </c>
      <c r="L49" s="70">
        <v>752</v>
      </c>
      <c r="M49" s="70">
        <v>724</v>
      </c>
      <c r="N49" s="72">
        <v>680</v>
      </c>
      <c r="O49" s="72">
        <v>621</v>
      </c>
      <c r="P49" s="72">
        <v>579</v>
      </c>
      <c r="Q49" s="72">
        <v>484</v>
      </c>
      <c r="R49" s="72">
        <v>477</v>
      </c>
      <c r="S49" s="72">
        <v>425</v>
      </c>
      <c r="T49" s="72">
        <v>429</v>
      </c>
      <c r="U49" s="72">
        <v>435</v>
      </c>
      <c r="V49" s="72">
        <v>452</v>
      </c>
      <c r="W49" s="72">
        <v>451</v>
      </c>
      <c r="X49" s="72">
        <v>417</v>
      </c>
      <c r="Y49" s="72">
        <v>406</v>
      </c>
      <c r="Z49" s="36">
        <v>388</v>
      </c>
      <c r="AA49" s="36">
        <v>415</v>
      </c>
      <c r="AB49" s="36">
        <v>206</v>
      </c>
      <c r="AC49" s="36">
        <v>447</v>
      </c>
      <c r="AD49" s="36">
        <v>521</v>
      </c>
      <c r="AE49" s="36">
        <v>503</v>
      </c>
    </row>
    <row r="50" spans="3:31">
      <c r="C50" s="38" t="s">
        <v>346</v>
      </c>
      <c r="D50" s="38" t="s">
        <v>448</v>
      </c>
      <c r="E50" s="70">
        <v>549</v>
      </c>
      <c r="F50" s="70">
        <v>613</v>
      </c>
      <c r="G50" s="70">
        <v>955</v>
      </c>
      <c r="H50" s="71">
        <v>1050</v>
      </c>
      <c r="I50" s="71">
        <v>1099</v>
      </c>
      <c r="J50" s="71">
        <v>1267</v>
      </c>
      <c r="K50" s="70">
        <v>874</v>
      </c>
      <c r="L50" s="71">
        <v>1096</v>
      </c>
      <c r="M50" s="71">
        <v>1363</v>
      </c>
      <c r="N50" s="72">
        <v>1228</v>
      </c>
      <c r="O50" s="72">
        <v>1547</v>
      </c>
      <c r="P50" s="72">
        <v>1381</v>
      </c>
      <c r="Q50" s="72">
        <v>1374</v>
      </c>
      <c r="R50" s="72">
        <v>1586</v>
      </c>
      <c r="S50" s="72">
        <v>1165</v>
      </c>
      <c r="T50" s="72">
        <v>1261</v>
      </c>
      <c r="U50" s="72">
        <v>1166</v>
      </c>
      <c r="V50" s="72">
        <v>1670</v>
      </c>
      <c r="W50" s="72">
        <v>1357</v>
      </c>
      <c r="X50" s="72">
        <v>1786</v>
      </c>
      <c r="Y50" s="72">
        <v>1657</v>
      </c>
      <c r="Z50" s="36">
        <v>1129</v>
      </c>
      <c r="AA50" s="38">
        <v>1676</v>
      </c>
      <c r="AB50" s="38">
        <v>1005</v>
      </c>
      <c r="AC50" s="38">
        <v>1357</v>
      </c>
      <c r="AD50" s="38">
        <v>1216</v>
      </c>
      <c r="AE50" s="38">
        <v>1696</v>
      </c>
    </row>
    <row r="51" spans="3:31">
      <c r="C51" s="38" t="s">
        <v>347</v>
      </c>
      <c r="D51" s="38" t="s">
        <v>393</v>
      </c>
      <c r="E51" s="70">
        <v>104</v>
      </c>
      <c r="F51" s="70">
        <v>91</v>
      </c>
      <c r="G51" s="70">
        <v>146</v>
      </c>
      <c r="H51" s="70">
        <v>184</v>
      </c>
      <c r="I51" s="70">
        <v>206</v>
      </c>
      <c r="J51" s="70">
        <v>245</v>
      </c>
      <c r="K51" s="70">
        <v>180</v>
      </c>
      <c r="L51" s="70">
        <v>247</v>
      </c>
      <c r="M51" s="70">
        <v>280</v>
      </c>
      <c r="N51" s="72">
        <v>301</v>
      </c>
      <c r="O51" s="72">
        <v>339</v>
      </c>
      <c r="P51" s="72">
        <v>274</v>
      </c>
      <c r="Q51" s="72">
        <v>286</v>
      </c>
      <c r="R51" s="72">
        <v>274</v>
      </c>
      <c r="S51" s="72">
        <v>224</v>
      </c>
      <c r="T51" s="72">
        <v>230</v>
      </c>
      <c r="U51" s="72">
        <v>239</v>
      </c>
      <c r="V51" s="72">
        <v>390</v>
      </c>
      <c r="W51" s="72">
        <v>296</v>
      </c>
      <c r="X51" s="72">
        <v>440</v>
      </c>
      <c r="Y51" s="72">
        <v>357</v>
      </c>
      <c r="Z51" s="36">
        <v>261</v>
      </c>
      <c r="AA51" s="38">
        <v>348</v>
      </c>
      <c r="AB51" s="38">
        <v>230</v>
      </c>
      <c r="AC51" s="38">
        <v>285</v>
      </c>
      <c r="AD51" s="38">
        <v>276</v>
      </c>
      <c r="AE51" s="38">
        <v>400</v>
      </c>
    </row>
    <row r="52" spans="3:31">
      <c r="C52" s="38" t="s">
        <v>348</v>
      </c>
      <c r="D52" s="38" t="s">
        <v>449</v>
      </c>
      <c r="E52" s="170">
        <v>0</v>
      </c>
      <c r="F52" s="170">
        <v>0</v>
      </c>
      <c r="G52" s="170">
        <v>0</v>
      </c>
      <c r="H52" s="170">
        <v>0</v>
      </c>
      <c r="I52" s="170">
        <v>0</v>
      </c>
      <c r="J52" s="70">
        <v>511</v>
      </c>
      <c r="K52" s="71">
        <v>1184</v>
      </c>
      <c r="L52" s="71">
        <v>1616</v>
      </c>
      <c r="M52" s="71">
        <v>1802</v>
      </c>
      <c r="N52" s="72">
        <v>1426</v>
      </c>
      <c r="O52" s="72">
        <v>1847</v>
      </c>
      <c r="P52" s="72">
        <v>1420</v>
      </c>
      <c r="Q52" s="72">
        <v>1009</v>
      </c>
      <c r="R52" s="72">
        <v>713</v>
      </c>
      <c r="S52" s="72">
        <v>181</v>
      </c>
      <c r="T52" s="72">
        <v>63</v>
      </c>
      <c r="U52" s="72">
        <v>33</v>
      </c>
      <c r="V52" s="72">
        <v>26</v>
      </c>
      <c r="W52" s="72">
        <v>15</v>
      </c>
      <c r="X52" s="72">
        <v>5</v>
      </c>
      <c r="Y52" s="170">
        <v>0</v>
      </c>
      <c r="Z52" s="36">
        <v>2</v>
      </c>
      <c r="AA52" s="38">
        <v>3</v>
      </c>
      <c r="AB52" s="38">
        <v>0</v>
      </c>
      <c r="AC52" s="38">
        <v>1</v>
      </c>
      <c r="AD52" s="38">
        <v>2</v>
      </c>
      <c r="AE52" s="38">
        <v>0</v>
      </c>
    </row>
    <row r="53" spans="3:31">
      <c r="C53" s="38" t="s">
        <v>349</v>
      </c>
      <c r="D53" s="38" t="s">
        <v>394</v>
      </c>
      <c r="E53" s="170">
        <v>0</v>
      </c>
      <c r="F53" s="170">
        <v>0</v>
      </c>
      <c r="G53" s="170">
        <v>0</v>
      </c>
      <c r="H53" s="170">
        <v>0</v>
      </c>
      <c r="I53" s="170">
        <v>0</v>
      </c>
      <c r="J53" s="70">
        <v>289</v>
      </c>
      <c r="K53" s="70">
        <v>545</v>
      </c>
      <c r="L53" s="70">
        <v>698</v>
      </c>
      <c r="M53" s="70">
        <v>747</v>
      </c>
      <c r="N53" s="72">
        <v>543</v>
      </c>
      <c r="O53" s="72">
        <v>648</v>
      </c>
      <c r="P53" s="72">
        <v>434</v>
      </c>
      <c r="Q53" s="72">
        <v>302</v>
      </c>
      <c r="R53" s="72">
        <v>176</v>
      </c>
      <c r="S53" s="72">
        <v>31</v>
      </c>
      <c r="T53" s="72">
        <v>18</v>
      </c>
      <c r="U53" s="72">
        <v>5</v>
      </c>
      <c r="V53" s="72">
        <v>15</v>
      </c>
      <c r="W53" s="72">
        <v>8</v>
      </c>
      <c r="X53" s="72">
        <v>1</v>
      </c>
      <c r="Y53" s="170">
        <v>0</v>
      </c>
      <c r="Z53" s="170">
        <v>0</v>
      </c>
      <c r="AA53" s="170">
        <v>0</v>
      </c>
      <c r="AB53" s="170">
        <v>0</v>
      </c>
      <c r="AC53" s="170">
        <v>0</v>
      </c>
      <c r="AD53" s="170">
        <v>1</v>
      </c>
      <c r="AE53" s="170">
        <v>0</v>
      </c>
    </row>
    <row r="54" spans="3:31" ht="40.5">
      <c r="C54" s="64" t="s">
        <v>350</v>
      </c>
      <c r="D54" s="65" t="s">
        <v>395</v>
      </c>
      <c r="E54" s="71">
        <v>2346</v>
      </c>
      <c r="F54" s="71">
        <v>1925</v>
      </c>
      <c r="G54" s="71">
        <v>1949</v>
      </c>
      <c r="H54" s="71">
        <v>2290</v>
      </c>
      <c r="I54" s="71">
        <v>2169</v>
      </c>
      <c r="J54" s="71">
        <v>2020</v>
      </c>
      <c r="K54" s="71">
        <v>2081</v>
      </c>
      <c r="L54" s="71">
        <v>2285</v>
      </c>
      <c r="M54" s="71">
        <v>2166</v>
      </c>
      <c r="N54" s="72">
        <v>2361</v>
      </c>
      <c r="O54" s="72">
        <v>2535</v>
      </c>
      <c r="P54" s="72">
        <v>2582</v>
      </c>
      <c r="Q54" s="72">
        <v>1770</v>
      </c>
      <c r="R54" s="72">
        <v>1976</v>
      </c>
      <c r="S54" s="72">
        <v>3126</v>
      </c>
      <c r="T54" s="72">
        <v>3890</v>
      </c>
      <c r="U54" s="72">
        <v>4079</v>
      </c>
      <c r="V54" s="72">
        <v>4314</v>
      </c>
      <c r="W54" s="72">
        <v>4678</v>
      </c>
      <c r="X54" s="72">
        <v>4856</v>
      </c>
      <c r="Y54" s="72">
        <v>5036</v>
      </c>
      <c r="Z54" s="36">
        <v>4951</v>
      </c>
      <c r="AA54" s="38">
        <v>5082</v>
      </c>
      <c r="AB54" s="38">
        <v>2417</v>
      </c>
      <c r="AC54" s="38">
        <v>2986</v>
      </c>
      <c r="AD54" s="38">
        <v>4293</v>
      </c>
      <c r="AE54" s="38">
        <v>3690</v>
      </c>
    </row>
    <row r="55" spans="3:31">
      <c r="C55" s="38" t="s">
        <v>351</v>
      </c>
      <c r="D55" s="38" t="s">
        <v>396</v>
      </c>
      <c r="E55" s="71">
        <v>3249</v>
      </c>
      <c r="F55" s="71">
        <v>2712</v>
      </c>
      <c r="G55" s="71">
        <v>2690</v>
      </c>
      <c r="H55" s="71">
        <v>2972</v>
      </c>
      <c r="I55" s="71">
        <v>2811</v>
      </c>
      <c r="J55" s="71">
        <v>2815</v>
      </c>
      <c r="K55" s="71">
        <v>2763</v>
      </c>
      <c r="L55" s="71">
        <v>3037</v>
      </c>
      <c r="M55" s="71">
        <v>2974</v>
      </c>
      <c r="N55" s="72">
        <v>2974</v>
      </c>
      <c r="O55" s="72">
        <v>3513</v>
      </c>
      <c r="P55" s="72">
        <v>3312</v>
      </c>
      <c r="Q55" s="72">
        <v>2604</v>
      </c>
      <c r="R55" s="72">
        <v>2748</v>
      </c>
      <c r="S55" s="72">
        <v>4449</v>
      </c>
      <c r="T55" s="72">
        <v>5337</v>
      </c>
      <c r="U55" s="72">
        <v>5323</v>
      </c>
      <c r="V55" s="72">
        <v>5609</v>
      </c>
      <c r="W55" s="72">
        <v>6094</v>
      </c>
      <c r="X55" s="72">
        <v>6173</v>
      </c>
      <c r="Y55" s="72">
        <v>6091</v>
      </c>
      <c r="Z55" s="36">
        <v>5904</v>
      </c>
      <c r="AA55" s="38">
        <v>6034</v>
      </c>
      <c r="AB55" s="38">
        <v>2749</v>
      </c>
      <c r="AC55" s="38">
        <v>3508</v>
      </c>
      <c r="AD55" s="38">
        <v>5388</v>
      </c>
      <c r="AE55" s="38">
        <v>4429</v>
      </c>
    </row>
    <row r="56" spans="3:31">
      <c r="C56" s="38" t="s">
        <v>352</v>
      </c>
      <c r="D56" s="38" t="s">
        <v>397</v>
      </c>
      <c r="E56" s="70">
        <v>131</v>
      </c>
      <c r="F56" s="70">
        <v>161</v>
      </c>
      <c r="G56" s="70">
        <v>195</v>
      </c>
      <c r="H56" s="70">
        <v>188</v>
      </c>
      <c r="I56" s="70">
        <v>184</v>
      </c>
      <c r="J56" s="70">
        <v>187</v>
      </c>
      <c r="K56" s="70">
        <v>188</v>
      </c>
      <c r="L56" s="70">
        <v>200</v>
      </c>
      <c r="M56" s="70">
        <v>208</v>
      </c>
      <c r="N56" s="72">
        <v>244</v>
      </c>
      <c r="O56" s="72">
        <v>303</v>
      </c>
      <c r="P56" s="72">
        <v>261</v>
      </c>
      <c r="Q56" s="72">
        <v>222</v>
      </c>
      <c r="R56" s="72">
        <v>264</v>
      </c>
      <c r="S56" s="72">
        <v>303</v>
      </c>
      <c r="T56" s="72">
        <v>333</v>
      </c>
      <c r="U56" s="72">
        <v>334</v>
      </c>
      <c r="V56" s="72">
        <v>313</v>
      </c>
      <c r="W56" s="72">
        <v>308</v>
      </c>
      <c r="X56" s="72">
        <v>284</v>
      </c>
      <c r="Y56" s="72">
        <v>204</v>
      </c>
      <c r="Z56" s="36">
        <v>204</v>
      </c>
      <c r="AA56" s="38">
        <v>246</v>
      </c>
      <c r="AB56" s="38">
        <v>168</v>
      </c>
      <c r="AC56" s="38">
        <v>247</v>
      </c>
      <c r="AD56" s="38">
        <v>231</v>
      </c>
      <c r="AE56" s="38">
        <v>272</v>
      </c>
    </row>
    <row r="57" spans="3:31">
      <c r="C57" s="38" t="s">
        <v>353</v>
      </c>
      <c r="D57" s="38" t="s">
        <v>398</v>
      </c>
      <c r="E57" s="70">
        <v>9</v>
      </c>
      <c r="F57" s="70">
        <v>18</v>
      </c>
      <c r="G57" s="70">
        <v>18</v>
      </c>
      <c r="H57" s="70">
        <v>12</v>
      </c>
      <c r="I57" s="70">
        <v>10</v>
      </c>
      <c r="J57" s="70">
        <v>7</v>
      </c>
      <c r="K57" s="70">
        <v>24</v>
      </c>
      <c r="L57" s="70">
        <v>6</v>
      </c>
      <c r="M57" s="70">
        <v>8</v>
      </c>
      <c r="N57" s="72">
        <v>5</v>
      </c>
      <c r="O57" s="72">
        <v>11</v>
      </c>
      <c r="P57" s="72">
        <v>4</v>
      </c>
      <c r="Q57" s="72">
        <v>17</v>
      </c>
      <c r="R57" s="72">
        <v>31</v>
      </c>
      <c r="S57" s="72">
        <v>60</v>
      </c>
      <c r="T57" s="72">
        <v>136</v>
      </c>
      <c r="U57" s="72">
        <v>109</v>
      </c>
      <c r="V57" s="72">
        <v>55</v>
      </c>
      <c r="W57" s="72">
        <v>34</v>
      </c>
      <c r="X57" s="72">
        <v>27</v>
      </c>
      <c r="Y57" s="72">
        <v>28</v>
      </c>
      <c r="Z57" s="36">
        <v>27</v>
      </c>
      <c r="AA57" s="38">
        <v>16</v>
      </c>
      <c r="AB57" s="38">
        <v>13</v>
      </c>
      <c r="AC57" s="38">
        <v>19</v>
      </c>
      <c r="AD57" s="38">
        <v>30</v>
      </c>
      <c r="AE57" s="38">
        <v>10</v>
      </c>
    </row>
    <row r="58" spans="3:31">
      <c r="C58" s="38" t="s">
        <v>354</v>
      </c>
      <c r="D58" s="38" t="s">
        <v>399</v>
      </c>
      <c r="E58" s="170">
        <v>0</v>
      </c>
      <c r="F58" s="170">
        <v>0</v>
      </c>
      <c r="G58" s="170">
        <v>0</v>
      </c>
      <c r="H58" s="170">
        <v>0</v>
      </c>
      <c r="I58" s="170">
        <v>0</v>
      </c>
      <c r="J58" s="170">
        <v>0</v>
      </c>
      <c r="K58" s="170">
        <v>0</v>
      </c>
      <c r="L58" s="170">
        <v>0</v>
      </c>
      <c r="M58" s="170">
        <v>0</v>
      </c>
      <c r="N58" s="170">
        <v>0</v>
      </c>
      <c r="O58" s="170">
        <v>0</v>
      </c>
      <c r="P58" s="72">
        <v>1</v>
      </c>
      <c r="Q58" s="72">
        <v>0</v>
      </c>
      <c r="R58" s="72">
        <v>1</v>
      </c>
      <c r="S58" s="72">
        <v>1</v>
      </c>
      <c r="T58" s="72">
        <v>0</v>
      </c>
      <c r="U58" s="72">
        <v>1</v>
      </c>
      <c r="V58" s="72">
        <v>0</v>
      </c>
      <c r="W58" s="72">
        <v>0</v>
      </c>
      <c r="X58" s="72">
        <v>0</v>
      </c>
      <c r="Y58" s="72">
        <v>0</v>
      </c>
      <c r="Z58" s="48">
        <v>0</v>
      </c>
      <c r="AA58" s="38">
        <v>0</v>
      </c>
      <c r="AB58" s="38">
        <v>0</v>
      </c>
      <c r="AC58" s="38">
        <v>0</v>
      </c>
      <c r="AD58" s="38">
        <v>0</v>
      </c>
      <c r="AE58" s="38">
        <v>0</v>
      </c>
    </row>
    <row r="59" spans="3:31" ht="45.75" customHeight="1">
      <c r="C59" s="64" t="s">
        <v>357</v>
      </c>
      <c r="D59" s="65" t="s">
        <v>401</v>
      </c>
      <c r="E59" s="170">
        <v>0</v>
      </c>
      <c r="F59" s="170">
        <v>0</v>
      </c>
      <c r="G59" s="170">
        <v>0</v>
      </c>
      <c r="H59" s="170">
        <v>0</v>
      </c>
      <c r="I59" s="170">
        <v>0</v>
      </c>
      <c r="J59" s="70">
        <v>1</v>
      </c>
      <c r="K59" s="170">
        <v>0</v>
      </c>
      <c r="L59" s="170">
        <v>0</v>
      </c>
      <c r="M59" s="170">
        <v>0</v>
      </c>
      <c r="N59" s="170">
        <v>0</v>
      </c>
      <c r="O59" s="170">
        <v>0</v>
      </c>
      <c r="P59" s="170">
        <v>0</v>
      </c>
      <c r="Q59" s="170">
        <v>0</v>
      </c>
      <c r="R59" s="170">
        <v>0</v>
      </c>
      <c r="S59" s="170">
        <v>0</v>
      </c>
      <c r="T59" s="170">
        <v>0</v>
      </c>
      <c r="U59" s="170">
        <v>0</v>
      </c>
      <c r="V59" s="170">
        <v>0</v>
      </c>
      <c r="W59" s="170">
        <v>0</v>
      </c>
      <c r="X59" s="170">
        <v>0</v>
      </c>
      <c r="Y59" s="170">
        <v>0</v>
      </c>
      <c r="Z59" s="170">
        <v>0</v>
      </c>
      <c r="AA59" s="170">
        <v>0</v>
      </c>
      <c r="AB59" s="170">
        <v>0</v>
      </c>
      <c r="AC59" s="170">
        <v>0</v>
      </c>
      <c r="AD59" s="170">
        <v>0</v>
      </c>
      <c r="AE59" s="170">
        <v>0</v>
      </c>
    </row>
    <row r="60" spans="3:31" ht="67.5">
      <c r="C60" s="64" t="s">
        <v>358</v>
      </c>
      <c r="D60" s="65" t="s">
        <v>402</v>
      </c>
      <c r="E60" s="70">
        <v>5</v>
      </c>
      <c r="F60" s="70">
        <v>2</v>
      </c>
      <c r="G60" s="70">
        <v>7</v>
      </c>
      <c r="H60" s="70">
        <v>3</v>
      </c>
      <c r="I60" s="70">
        <v>5</v>
      </c>
      <c r="J60" s="70">
        <v>3</v>
      </c>
      <c r="K60" s="70">
        <v>7</v>
      </c>
      <c r="L60" s="70">
        <v>14</v>
      </c>
      <c r="M60" s="70">
        <v>3</v>
      </c>
      <c r="N60" s="72">
        <v>5</v>
      </c>
      <c r="O60" s="72">
        <v>2</v>
      </c>
      <c r="P60" s="72">
        <v>2</v>
      </c>
      <c r="Q60" s="72">
        <v>3</v>
      </c>
      <c r="R60" s="72">
        <v>4</v>
      </c>
      <c r="S60" s="72">
        <v>7</v>
      </c>
      <c r="T60" s="72">
        <v>1</v>
      </c>
      <c r="U60" s="72">
        <v>3</v>
      </c>
      <c r="V60" s="72">
        <v>2</v>
      </c>
      <c r="W60" s="72">
        <v>4</v>
      </c>
      <c r="X60" s="72">
        <v>6</v>
      </c>
      <c r="Y60" s="72">
        <v>3</v>
      </c>
      <c r="Z60" s="170">
        <v>0</v>
      </c>
      <c r="AA60" s="170">
        <v>0</v>
      </c>
      <c r="AB60" s="170">
        <v>1</v>
      </c>
      <c r="AC60" s="38">
        <v>1</v>
      </c>
      <c r="AD60" s="38">
        <v>1</v>
      </c>
      <c r="AE60" s="38">
        <v>0</v>
      </c>
    </row>
    <row r="61" spans="3:31" ht="40.5">
      <c r="C61" s="64" t="s">
        <v>359</v>
      </c>
      <c r="D61" s="65" t="s">
        <v>403</v>
      </c>
      <c r="E61" s="170">
        <v>0</v>
      </c>
      <c r="F61" s="170">
        <v>0</v>
      </c>
      <c r="G61" s="170">
        <v>0</v>
      </c>
      <c r="H61" s="170">
        <v>0</v>
      </c>
      <c r="I61" s="170">
        <v>0</v>
      </c>
      <c r="J61" s="170">
        <v>0</v>
      </c>
      <c r="K61" s="170">
        <v>0</v>
      </c>
      <c r="L61" s="170">
        <v>0</v>
      </c>
      <c r="M61" s="170">
        <v>0</v>
      </c>
      <c r="N61" s="170">
        <v>0</v>
      </c>
      <c r="O61" s="170">
        <v>0</v>
      </c>
      <c r="P61" s="170">
        <v>0</v>
      </c>
      <c r="Q61" s="170">
        <v>0</v>
      </c>
      <c r="R61" s="170">
        <v>0</v>
      </c>
      <c r="S61" s="170">
        <v>0</v>
      </c>
      <c r="T61" s="170">
        <v>0</v>
      </c>
      <c r="U61" s="170">
        <v>0</v>
      </c>
      <c r="V61" s="170">
        <v>0</v>
      </c>
      <c r="W61" s="170">
        <v>0</v>
      </c>
      <c r="X61" s="170">
        <v>0</v>
      </c>
      <c r="Y61" s="170">
        <v>0</v>
      </c>
      <c r="Z61" s="170">
        <v>0</v>
      </c>
      <c r="AA61" s="170">
        <v>0</v>
      </c>
      <c r="AB61" s="170">
        <v>0</v>
      </c>
      <c r="AC61" s="170">
        <v>0</v>
      </c>
      <c r="AD61" s="170">
        <v>0</v>
      </c>
      <c r="AE61" s="170">
        <v>0</v>
      </c>
    </row>
    <row r="62" spans="3:31">
      <c r="C62" s="38" t="s">
        <v>360</v>
      </c>
      <c r="D62" s="38" t="s">
        <v>404</v>
      </c>
      <c r="E62" s="170">
        <v>0</v>
      </c>
      <c r="F62" s="170">
        <v>0</v>
      </c>
      <c r="G62" s="170">
        <v>0</v>
      </c>
      <c r="H62" s="170">
        <v>0</v>
      </c>
      <c r="I62" s="170">
        <v>0</v>
      </c>
      <c r="J62" s="170">
        <v>0</v>
      </c>
      <c r="K62" s="170">
        <v>0</v>
      </c>
      <c r="L62" s="170">
        <v>0</v>
      </c>
      <c r="M62" s="170">
        <v>0</v>
      </c>
      <c r="N62" s="170">
        <v>0</v>
      </c>
      <c r="O62" s="170">
        <v>0</v>
      </c>
      <c r="P62" s="170">
        <v>0</v>
      </c>
      <c r="Q62" s="170">
        <v>0</v>
      </c>
      <c r="R62" s="170">
        <v>0</v>
      </c>
      <c r="S62" s="170">
        <v>0</v>
      </c>
      <c r="T62" s="170">
        <v>0</v>
      </c>
      <c r="U62" s="170">
        <v>0</v>
      </c>
      <c r="V62" s="170">
        <v>0</v>
      </c>
      <c r="W62" s="170">
        <v>0</v>
      </c>
      <c r="X62" s="170">
        <v>0</v>
      </c>
      <c r="Y62" s="170">
        <v>0</v>
      </c>
      <c r="Z62" s="170">
        <v>0</v>
      </c>
      <c r="AA62" s="170">
        <v>0</v>
      </c>
      <c r="AB62" s="170">
        <v>0</v>
      </c>
      <c r="AC62" s="170">
        <v>0</v>
      </c>
      <c r="AD62" s="170">
        <v>0</v>
      </c>
      <c r="AE62" s="170">
        <v>0</v>
      </c>
    </row>
    <row r="63" spans="3:31">
      <c r="C63" s="38" t="s">
        <v>361</v>
      </c>
      <c r="D63" s="38" t="s">
        <v>405</v>
      </c>
      <c r="E63" s="70">
        <v>1</v>
      </c>
      <c r="F63" s="170">
        <v>0</v>
      </c>
      <c r="G63" s="170">
        <v>0</v>
      </c>
      <c r="H63" s="170">
        <v>0</v>
      </c>
      <c r="I63" s="170">
        <v>0</v>
      </c>
      <c r="J63" s="170">
        <v>0</v>
      </c>
      <c r="K63" s="170">
        <v>0</v>
      </c>
      <c r="L63" s="170">
        <v>0</v>
      </c>
      <c r="M63" s="170">
        <v>0</v>
      </c>
      <c r="N63" s="170">
        <v>0</v>
      </c>
      <c r="O63" s="170">
        <v>0</v>
      </c>
      <c r="P63" s="170">
        <v>0</v>
      </c>
      <c r="Q63" s="72">
        <v>1</v>
      </c>
      <c r="R63" s="72">
        <v>1</v>
      </c>
      <c r="S63" s="170">
        <v>0</v>
      </c>
      <c r="T63" s="170">
        <v>0</v>
      </c>
      <c r="U63" s="170">
        <v>0</v>
      </c>
      <c r="V63" s="170">
        <v>0</v>
      </c>
      <c r="W63" s="170">
        <v>0</v>
      </c>
      <c r="X63" s="170">
        <v>0</v>
      </c>
      <c r="Y63" s="170">
        <v>0</v>
      </c>
      <c r="Z63" s="170">
        <v>0</v>
      </c>
      <c r="AA63" s="170">
        <v>0</v>
      </c>
      <c r="AB63" s="170">
        <v>0</v>
      </c>
      <c r="AC63" s="170">
        <v>0</v>
      </c>
      <c r="AD63" s="170">
        <v>0</v>
      </c>
      <c r="AE63" s="170">
        <v>0</v>
      </c>
    </row>
    <row r="64" spans="3:31" ht="40.5">
      <c r="C64" s="38" t="s">
        <v>362</v>
      </c>
      <c r="D64" s="65" t="s">
        <v>406</v>
      </c>
      <c r="E64" s="170">
        <v>0</v>
      </c>
      <c r="F64" s="170">
        <v>0</v>
      </c>
      <c r="G64" s="170">
        <v>0</v>
      </c>
      <c r="H64" s="170">
        <v>0</v>
      </c>
      <c r="I64" s="170">
        <v>0</v>
      </c>
      <c r="J64" s="170">
        <v>0</v>
      </c>
      <c r="K64" s="170">
        <v>0</v>
      </c>
      <c r="L64" s="170">
        <v>0</v>
      </c>
      <c r="M64" s="170">
        <v>0</v>
      </c>
      <c r="N64" s="170">
        <v>0</v>
      </c>
      <c r="O64" s="170">
        <v>0</v>
      </c>
      <c r="P64" s="170">
        <v>0</v>
      </c>
      <c r="Q64" s="170">
        <v>0</v>
      </c>
      <c r="R64" s="170">
        <v>0</v>
      </c>
      <c r="S64" s="170">
        <v>0</v>
      </c>
      <c r="T64" s="170">
        <v>0</v>
      </c>
      <c r="U64" s="170">
        <v>0</v>
      </c>
      <c r="V64" s="170">
        <v>0</v>
      </c>
      <c r="W64" s="170">
        <v>0</v>
      </c>
      <c r="X64" s="170">
        <v>0</v>
      </c>
      <c r="Y64" s="170">
        <v>0</v>
      </c>
      <c r="Z64" s="170">
        <v>0</v>
      </c>
      <c r="AA64" s="170">
        <v>0</v>
      </c>
      <c r="AB64" s="170">
        <v>0</v>
      </c>
      <c r="AC64" s="170">
        <v>0</v>
      </c>
      <c r="AD64" s="170">
        <v>0</v>
      </c>
      <c r="AE64" s="170">
        <v>0</v>
      </c>
    </row>
    <row r="65" spans="3:31">
      <c r="C65" s="38" t="s">
        <v>363</v>
      </c>
      <c r="D65" s="38" t="s">
        <v>407</v>
      </c>
      <c r="E65" s="170">
        <v>0</v>
      </c>
      <c r="F65" s="170">
        <v>0</v>
      </c>
      <c r="G65" s="170">
        <v>0</v>
      </c>
      <c r="H65" s="170">
        <v>0</v>
      </c>
      <c r="I65" s="170">
        <v>0</v>
      </c>
      <c r="J65" s="170">
        <v>0</v>
      </c>
      <c r="K65" s="170">
        <v>0</v>
      </c>
      <c r="L65" s="170">
        <v>0</v>
      </c>
      <c r="M65" s="170">
        <v>0</v>
      </c>
      <c r="N65" s="170">
        <v>0</v>
      </c>
      <c r="O65" s="170">
        <v>0</v>
      </c>
      <c r="P65" s="170">
        <v>0</v>
      </c>
      <c r="Q65" s="170">
        <v>0</v>
      </c>
      <c r="R65" s="170">
        <v>0</v>
      </c>
      <c r="S65" s="170">
        <v>0</v>
      </c>
      <c r="T65" s="170">
        <v>0</v>
      </c>
      <c r="U65" s="170">
        <v>0</v>
      </c>
      <c r="V65" s="170">
        <v>0</v>
      </c>
      <c r="W65" s="170">
        <v>0</v>
      </c>
      <c r="X65" s="170">
        <v>0</v>
      </c>
      <c r="Y65" s="170">
        <v>0</v>
      </c>
      <c r="Z65" s="170">
        <v>0</v>
      </c>
      <c r="AA65" s="170">
        <v>0</v>
      </c>
      <c r="AB65" s="170">
        <v>0</v>
      </c>
      <c r="AC65" s="170">
        <v>0</v>
      </c>
      <c r="AD65" s="170">
        <v>0</v>
      </c>
      <c r="AE65" s="170">
        <v>0</v>
      </c>
    </row>
    <row r="66" spans="3:31">
      <c r="C66" s="38" t="s">
        <v>355</v>
      </c>
      <c r="D66" s="38" t="s">
        <v>450</v>
      </c>
      <c r="E66" s="170">
        <v>0</v>
      </c>
      <c r="F66" s="70">
        <v>1</v>
      </c>
      <c r="G66" s="170">
        <v>0</v>
      </c>
      <c r="H66" s="170">
        <v>0</v>
      </c>
      <c r="I66" s="170">
        <v>0</v>
      </c>
      <c r="J66" s="170">
        <v>0</v>
      </c>
      <c r="K66" s="170">
        <v>0</v>
      </c>
      <c r="L66" s="170">
        <v>0</v>
      </c>
      <c r="M66" s="170">
        <v>0</v>
      </c>
      <c r="N66" s="170">
        <v>0</v>
      </c>
      <c r="O66" s="170">
        <v>0</v>
      </c>
      <c r="P66" s="170">
        <v>0</v>
      </c>
      <c r="Q66" s="170">
        <v>0</v>
      </c>
      <c r="R66" s="72">
        <v>2</v>
      </c>
      <c r="S66" s="170">
        <v>0</v>
      </c>
      <c r="T66" s="72">
        <v>1</v>
      </c>
      <c r="U66" s="72">
        <v>1</v>
      </c>
      <c r="V66" s="170">
        <v>0</v>
      </c>
      <c r="W66" s="170">
        <v>0</v>
      </c>
      <c r="X66" s="170">
        <v>0</v>
      </c>
      <c r="Y66" s="170">
        <v>0</v>
      </c>
      <c r="Z66" s="170">
        <v>0</v>
      </c>
      <c r="AA66" s="170">
        <v>0</v>
      </c>
      <c r="AB66" s="170">
        <v>0</v>
      </c>
      <c r="AC66" s="170">
        <v>0</v>
      </c>
      <c r="AD66" s="170">
        <v>0</v>
      </c>
      <c r="AE66" s="170">
        <v>0</v>
      </c>
    </row>
    <row r="67" spans="3:31">
      <c r="C67" s="38" t="s">
        <v>356</v>
      </c>
      <c r="D67" s="38" t="s">
        <v>400</v>
      </c>
      <c r="E67" s="170">
        <v>0</v>
      </c>
      <c r="F67" s="170">
        <v>0</v>
      </c>
      <c r="G67" s="70">
        <v>2</v>
      </c>
      <c r="H67" s="170">
        <v>0</v>
      </c>
      <c r="I67" s="170">
        <v>0</v>
      </c>
      <c r="J67" s="170">
        <v>0</v>
      </c>
      <c r="K67" s="170">
        <v>0</v>
      </c>
      <c r="L67" s="170">
        <v>0</v>
      </c>
      <c r="M67" s="170">
        <v>0</v>
      </c>
      <c r="N67" s="170">
        <v>0</v>
      </c>
      <c r="O67" s="170">
        <v>0</v>
      </c>
      <c r="P67" s="170">
        <v>0</v>
      </c>
      <c r="Q67" s="170">
        <v>0</v>
      </c>
      <c r="R67" s="170">
        <v>0</v>
      </c>
      <c r="S67" s="170">
        <v>0</v>
      </c>
      <c r="T67" s="170">
        <v>0</v>
      </c>
      <c r="U67" s="170">
        <v>0</v>
      </c>
      <c r="V67" s="170">
        <v>0</v>
      </c>
      <c r="W67" s="170">
        <v>0</v>
      </c>
      <c r="X67" s="170">
        <v>0</v>
      </c>
      <c r="Y67" s="170">
        <v>0</v>
      </c>
      <c r="Z67" s="170">
        <v>0</v>
      </c>
      <c r="AA67" s="170">
        <v>0</v>
      </c>
      <c r="AB67" s="170">
        <v>0</v>
      </c>
      <c r="AC67" s="170">
        <v>0</v>
      </c>
      <c r="AD67" s="170">
        <v>0</v>
      </c>
      <c r="AE67" s="170">
        <v>0</v>
      </c>
    </row>
    <row r="68" spans="3:31">
      <c r="C68" s="38" t="s">
        <v>364</v>
      </c>
      <c r="D68" s="38" t="s">
        <v>408</v>
      </c>
      <c r="E68" s="70">
        <v>82</v>
      </c>
      <c r="F68" s="70">
        <v>102</v>
      </c>
      <c r="G68" s="70">
        <v>170</v>
      </c>
      <c r="H68" s="70">
        <v>219</v>
      </c>
      <c r="I68" s="70">
        <v>236</v>
      </c>
      <c r="J68" s="70">
        <v>219</v>
      </c>
      <c r="K68" s="70">
        <v>279</v>
      </c>
      <c r="L68" s="70">
        <v>321</v>
      </c>
      <c r="M68" s="70">
        <v>407</v>
      </c>
      <c r="N68" s="72">
        <v>387</v>
      </c>
      <c r="O68" s="72">
        <v>379</v>
      </c>
      <c r="P68" s="72">
        <v>453</v>
      </c>
      <c r="Q68" s="72">
        <v>401</v>
      </c>
      <c r="R68" s="72">
        <v>385</v>
      </c>
      <c r="S68" s="72">
        <v>314</v>
      </c>
      <c r="T68" s="72">
        <v>350</v>
      </c>
      <c r="U68" s="72">
        <v>399</v>
      </c>
      <c r="V68" s="72">
        <v>433</v>
      </c>
      <c r="W68" s="72">
        <v>452</v>
      </c>
      <c r="X68" s="72">
        <v>509</v>
      </c>
      <c r="Y68" s="72">
        <v>571</v>
      </c>
      <c r="Z68" s="36">
        <v>565</v>
      </c>
      <c r="AA68" s="38">
        <v>639</v>
      </c>
      <c r="AB68" s="38">
        <v>360</v>
      </c>
      <c r="AC68" s="38">
        <v>605</v>
      </c>
      <c r="AD68" s="38">
        <v>738</v>
      </c>
      <c r="AE68" s="38">
        <v>853</v>
      </c>
    </row>
    <row r="69" spans="3:31">
      <c r="C69" s="38" t="s">
        <v>365</v>
      </c>
      <c r="D69" s="38" t="s">
        <v>409</v>
      </c>
      <c r="E69" s="70">
        <v>43</v>
      </c>
      <c r="F69" s="70">
        <v>35</v>
      </c>
      <c r="G69" s="70">
        <v>145</v>
      </c>
      <c r="H69" s="70">
        <v>97</v>
      </c>
      <c r="I69" s="70">
        <v>79</v>
      </c>
      <c r="J69" s="70">
        <v>131</v>
      </c>
      <c r="K69" s="70">
        <v>302</v>
      </c>
      <c r="L69" s="70">
        <v>389</v>
      </c>
      <c r="M69" s="70">
        <v>512</v>
      </c>
      <c r="N69" s="72">
        <v>416</v>
      </c>
      <c r="O69" s="72">
        <v>529</v>
      </c>
      <c r="P69" s="72">
        <v>606</v>
      </c>
      <c r="Q69" s="72">
        <v>551</v>
      </c>
      <c r="R69" s="72">
        <v>584</v>
      </c>
      <c r="S69" s="72">
        <v>475</v>
      </c>
      <c r="T69" s="72">
        <v>564</v>
      </c>
      <c r="U69" s="72">
        <v>646</v>
      </c>
      <c r="V69" s="72">
        <v>741</v>
      </c>
      <c r="W69" s="72">
        <v>773</v>
      </c>
      <c r="X69" s="72">
        <v>855</v>
      </c>
      <c r="Y69" s="72">
        <v>777</v>
      </c>
      <c r="Z69" s="36">
        <v>900</v>
      </c>
      <c r="AA69" s="38">
        <v>1028</v>
      </c>
      <c r="AB69" s="38">
        <v>339</v>
      </c>
      <c r="AC69" s="38">
        <v>1069</v>
      </c>
      <c r="AD69" s="38">
        <v>2005</v>
      </c>
      <c r="AE69" s="38">
        <v>2754</v>
      </c>
    </row>
    <row r="70" spans="3:31">
      <c r="C70" s="38" t="s">
        <v>366</v>
      </c>
      <c r="D70" s="38" t="s">
        <v>410</v>
      </c>
      <c r="E70" s="70">
        <v>17</v>
      </c>
      <c r="F70" s="70">
        <v>21</v>
      </c>
      <c r="G70" s="70">
        <v>38</v>
      </c>
      <c r="H70" s="70">
        <v>65</v>
      </c>
      <c r="I70" s="70">
        <v>75</v>
      </c>
      <c r="J70" s="70">
        <v>95</v>
      </c>
      <c r="K70" s="70">
        <v>100</v>
      </c>
      <c r="L70" s="70">
        <v>96</v>
      </c>
      <c r="M70" s="70">
        <v>158</v>
      </c>
      <c r="N70" s="72">
        <v>180</v>
      </c>
      <c r="O70" s="72">
        <v>165</v>
      </c>
      <c r="P70" s="72">
        <v>195</v>
      </c>
      <c r="Q70" s="72">
        <v>158</v>
      </c>
      <c r="R70" s="72">
        <v>129</v>
      </c>
      <c r="S70" s="72">
        <v>95</v>
      </c>
      <c r="T70" s="72">
        <v>89</v>
      </c>
      <c r="U70" s="72">
        <v>123</v>
      </c>
      <c r="V70" s="72">
        <v>145</v>
      </c>
      <c r="W70" s="72">
        <v>145</v>
      </c>
      <c r="X70" s="72">
        <v>167</v>
      </c>
      <c r="Y70" s="72">
        <v>164</v>
      </c>
      <c r="Z70" s="36">
        <v>216</v>
      </c>
      <c r="AA70" s="38">
        <v>208</v>
      </c>
      <c r="AB70" s="38">
        <v>102</v>
      </c>
      <c r="AC70" s="38">
        <v>177</v>
      </c>
      <c r="AD70" s="38">
        <v>248</v>
      </c>
      <c r="AE70" s="38">
        <v>277</v>
      </c>
    </row>
    <row r="71" spans="3:31">
      <c r="C71" s="38" t="s">
        <v>367</v>
      </c>
      <c r="D71" s="38" t="s">
        <v>411</v>
      </c>
      <c r="E71" s="71">
        <v>3955</v>
      </c>
      <c r="F71" s="71">
        <v>4034</v>
      </c>
      <c r="G71" s="71">
        <v>4813</v>
      </c>
      <c r="H71" s="71">
        <v>5302</v>
      </c>
      <c r="I71" s="71">
        <v>5267</v>
      </c>
      <c r="J71" s="71">
        <v>5487</v>
      </c>
      <c r="K71" s="71">
        <v>6028</v>
      </c>
      <c r="L71" s="71">
        <v>3875</v>
      </c>
      <c r="M71" s="71">
        <v>4333</v>
      </c>
      <c r="N71" s="72">
        <v>4656</v>
      </c>
      <c r="O71" s="72">
        <v>4769</v>
      </c>
      <c r="P71" s="72">
        <v>5438</v>
      </c>
      <c r="Q71" s="72">
        <v>4161</v>
      </c>
      <c r="R71" s="72">
        <v>4183</v>
      </c>
      <c r="S71" s="72">
        <v>3396</v>
      </c>
      <c r="T71" s="72">
        <v>3490</v>
      </c>
      <c r="U71" s="72">
        <v>3335</v>
      </c>
      <c r="V71" s="72">
        <v>3321</v>
      </c>
      <c r="W71" s="72">
        <v>3500</v>
      </c>
      <c r="X71" s="72">
        <v>3838</v>
      </c>
      <c r="Y71" s="72">
        <v>3862</v>
      </c>
      <c r="Z71" s="36">
        <v>4036</v>
      </c>
      <c r="AA71" s="38">
        <v>3888</v>
      </c>
      <c r="AB71" s="38">
        <v>1776</v>
      </c>
      <c r="AC71" s="38">
        <v>3633</v>
      </c>
      <c r="AD71" s="38">
        <v>4976</v>
      </c>
      <c r="AE71" s="38">
        <v>5759</v>
      </c>
    </row>
    <row r="72" spans="3:31">
      <c r="C72" s="38" t="s">
        <v>368</v>
      </c>
      <c r="D72" s="38" t="s">
        <v>412</v>
      </c>
      <c r="E72" s="70">
        <v>12</v>
      </c>
      <c r="F72" s="70">
        <v>10</v>
      </c>
      <c r="G72" s="70">
        <v>39</v>
      </c>
      <c r="H72" s="70">
        <v>38</v>
      </c>
      <c r="I72" s="70">
        <v>14</v>
      </c>
      <c r="J72" s="70">
        <v>3</v>
      </c>
      <c r="K72" s="70">
        <v>3</v>
      </c>
      <c r="L72" s="70">
        <v>16</v>
      </c>
      <c r="M72" s="70">
        <v>1</v>
      </c>
      <c r="N72" s="72">
        <v>1</v>
      </c>
      <c r="O72" s="72">
        <v>0</v>
      </c>
      <c r="P72" s="72">
        <v>0</v>
      </c>
      <c r="Q72" s="72">
        <v>2</v>
      </c>
      <c r="R72" s="72">
        <v>1</v>
      </c>
      <c r="S72" s="72">
        <v>1</v>
      </c>
      <c r="T72" s="72">
        <v>3</v>
      </c>
      <c r="U72" s="72">
        <v>0</v>
      </c>
      <c r="V72" s="72">
        <v>2</v>
      </c>
      <c r="W72" s="72">
        <v>1</v>
      </c>
      <c r="X72" s="72">
        <v>1</v>
      </c>
      <c r="Y72" s="72">
        <v>1</v>
      </c>
      <c r="Z72" s="36">
        <v>2</v>
      </c>
      <c r="AA72" s="38">
        <v>1</v>
      </c>
      <c r="AB72" s="38">
        <v>1</v>
      </c>
      <c r="AC72" s="38">
        <v>1</v>
      </c>
      <c r="AD72" s="38">
        <v>3</v>
      </c>
      <c r="AE72" s="38">
        <v>2</v>
      </c>
    </row>
    <row r="73" spans="3:31">
      <c r="C73" s="38" t="s">
        <v>369</v>
      </c>
      <c r="D73" s="38" t="s">
        <v>413</v>
      </c>
      <c r="E73" s="70">
        <v>402</v>
      </c>
      <c r="F73" s="70">
        <v>322</v>
      </c>
      <c r="G73" s="70">
        <v>203</v>
      </c>
      <c r="H73" s="70">
        <v>219</v>
      </c>
      <c r="I73" s="70">
        <v>190</v>
      </c>
      <c r="J73" s="70">
        <v>221</v>
      </c>
      <c r="K73" s="70">
        <v>188</v>
      </c>
      <c r="L73" s="70">
        <v>299</v>
      </c>
      <c r="M73" s="70">
        <v>286</v>
      </c>
      <c r="N73" s="72">
        <v>98</v>
      </c>
      <c r="O73" s="72">
        <v>159</v>
      </c>
      <c r="P73" s="72">
        <v>191</v>
      </c>
      <c r="Q73" s="72">
        <v>281</v>
      </c>
      <c r="R73" s="72">
        <v>97</v>
      </c>
      <c r="S73" s="72">
        <v>100</v>
      </c>
      <c r="T73" s="72">
        <v>66</v>
      </c>
      <c r="U73" s="72">
        <v>80</v>
      </c>
      <c r="V73" s="72">
        <v>88</v>
      </c>
      <c r="W73" s="72">
        <v>160</v>
      </c>
      <c r="X73" s="72">
        <v>205</v>
      </c>
      <c r="Y73" s="72">
        <v>287</v>
      </c>
      <c r="Z73" s="36">
        <v>275</v>
      </c>
      <c r="AA73" s="38">
        <v>210</v>
      </c>
      <c r="AB73" s="38">
        <v>166</v>
      </c>
      <c r="AC73" s="38">
        <v>226</v>
      </c>
      <c r="AD73" s="38">
        <v>569</v>
      </c>
      <c r="AE73" s="38">
        <v>1076</v>
      </c>
    </row>
    <row r="74" spans="3:31">
      <c r="C74" s="38" t="s">
        <v>370</v>
      </c>
      <c r="D74" s="38" t="s">
        <v>414</v>
      </c>
      <c r="E74" s="70">
        <v>62</v>
      </c>
      <c r="F74" s="70">
        <v>50</v>
      </c>
      <c r="G74" s="70">
        <v>87</v>
      </c>
      <c r="H74" s="70">
        <v>124</v>
      </c>
      <c r="I74" s="70">
        <v>131</v>
      </c>
      <c r="J74" s="70">
        <v>95</v>
      </c>
      <c r="K74" s="70">
        <v>74</v>
      </c>
      <c r="L74" s="70">
        <v>71</v>
      </c>
      <c r="M74" s="70">
        <v>131</v>
      </c>
      <c r="N74" s="72">
        <v>103</v>
      </c>
      <c r="O74" s="72">
        <v>93</v>
      </c>
      <c r="P74" s="72">
        <v>94</v>
      </c>
      <c r="Q74" s="72">
        <v>85</v>
      </c>
      <c r="R74" s="72">
        <v>68</v>
      </c>
      <c r="S74" s="72">
        <v>74</v>
      </c>
      <c r="T74" s="72">
        <v>63</v>
      </c>
      <c r="U74" s="72">
        <v>94</v>
      </c>
      <c r="V74" s="72">
        <v>86</v>
      </c>
      <c r="W74" s="72">
        <v>101</v>
      </c>
      <c r="X74" s="72">
        <v>122</v>
      </c>
      <c r="Y74" s="72">
        <v>167</v>
      </c>
      <c r="Z74" s="36">
        <v>139</v>
      </c>
      <c r="AA74" s="38">
        <v>122</v>
      </c>
      <c r="AB74" s="38">
        <v>87</v>
      </c>
      <c r="AC74" s="38">
        <v>87</v>
      </c>
      <c r="AD74" s="38">
        <v>195</v>
      </c>
      <c r="AE74" s="38">
        <v>261</v>
      </c>
    </row>
    <row r="75" spans="3:31">
      <c r="C75" s="38" t="s">
        <v>371</v>
      </c>
      <c r="D75" s="38" t="s">
        <v>415</v>
      </c>
      <c r="E75" s="70">
        <v>76</v>
      </c>
      <c r="F75" s="70">
        <v>102</v>
      </c>
      <c r="G75" s="70">
        <v>97</v>
      </c>
      <c r="H75" s="70">
        <v>139</v>
      </c>
      <c r="I75" s="70">
        <v>143</v>
      </c>
      <c r="J75" s="70">
        <v>103</v>
      </c>
      <c r="K75" s="70">
        <v>115</v>
      </c>
      <c r="L75" s="70">
        <v>142</v>
      </c>
      <c r="M75" s="70">
        <v>127</v>
      </c>
      <c r="N75" s="72">
        <v>118</v>
      </c>
      <c r="O75" s="72">
        <v>148</v>
      </c>
      <c r="P75" s="72">
        <v>134</v>
      </c>
      <c r="Q75" s="72">
        <v>117</v>
      </c>
      <c r="R75" s="72">
        <v>150</v>
      </c>
      <c r="S75" s="72">
        <v>149</v>
      </c>
      <c r="T75" s="72">
        <v>113</v>
      </c>
      <c r="U75" s="72">
        <v>133</v>
      </c>
      <c r="V75" s="72">
        <v>124</v>
      </c>
      <c r="W75" s="72">
        <v>160</v>
      </c>
      <c r="X75" s="72">
        <v>154</v>
      </c>
      <c r="Y75" s="72">
        <v>158</v>
      </c>
      <c r="Z75" s="36">
        <v>169</v>
      </c>
      <c r="AA75" s="38">
        <v>165</v>
      </c>
      <c r="AB75" s="38">
        <v>89</v>
      </c>
      <c r="AC75" s="38">
        <v>10</v>
      </c>
      <c r="AD75" s="38">
        <v>113</v>
      </c>
      <c r="AE75" s="38">
        <v>191</v>
      </c>
    </row>
    <row r="76" spans="3:31">
      <c r="C76" s="38" t="s">
        <v>372</v>
      </c>
      <c r="D76" s="38" t="s">
        <v>416</v>
      </c>
      <c r="E76" s="70">
        <v>478</v>
      </c>
      <c r="F76" s="70">
        <v>491</v>
      </c>
      <c r="G76" s="70">
        <v>624</v>
      </c>
      <c r="H76" s="70">
        <v>761</v>
      </c>
      <c r="I76" s="70">
        <v>825</v>
      </c>
      <c r="J76" s="71">
        <v>1033</v>
      </c>
      <c r="K76" s="71">
        <v>1069</v>
      </c>
      <c r="L76" s="71">
        <v>1091</v>
      </c>
      <c r="M76" s="71">
        <v>1133</v>
      </c>
      <c r="N76" s="72">
        <v>1111</v>
      </c>
      <c r="O76" s="72">
        <v>990</v>
      </c>
      <c r="P76" s="72">
        <v>991</v>
      </c>
      <c r="Q76" s="72">
        <v>294</v>
      </c>
      <c r="R76" s="72">
        <v>414</v>
      </c>
      <c r="S76" s="72">
        <v>359</v>
      </c>
      <c r="T76" s="72">
        <v>421</v>
      </c>
      <c r="U76" s="72">
        <v>377</v>
      </c>
      <c r="V76" s="72">
        <v>375</v>
      </c>
      <c r="W76" s="72">
        <v>387</v>
      </c>
      <c r="X76" s="72">
        <v>463</v>
      </c>
      <c r="Y76" s="72">
        <v>461</v>
      </c>
      <c r="Z76" s="36">
        <v>435</v>
      </c>
      <c r="AA76" s="38">
        <v>398</v>
      </c>
      <c r="AB76" s="38">
        <v>169</v>
      </c>
      <c r="AC76" s="38">
        <v>246</v>
      </c>
      <c r="AD76" s="38">
        <v>273</v>
      </c>
      <c r="AE76" s="38">
        <v>428</v>
      </c>
    </row>
    <row r="77" spans="3:31">
      <c r="C77" s="38" t="s">
        <v>373</v>
      </c>
      <c r="D77" s="38" t="s">
        <v>417</v>
      </c>
      <c r="E77" s="70">
        <v>131</v>
      </c>
      <c r="F77" s="70">
        <v>130</v>
      </c>
      <c r="G77" s="70">
        <v>189</v>
      </c>
      <c r="H77" s="70">
        <v>210</v>
      </c>
      <c r="I77" s="70">
        <v>188</v>
      </c>
      <c r="J77" s="70">
        <v>300</v>
      </c>
      <c r="K77" s="70">
        <v>332</v>
      </c>
      <c r="L77" s="70">
        <v>334</v>
      </c>
      <c r="M77" s="70">
        <v>406</v>
      </c>
      <c r="N77" s="72">
        <v>399</v>
      </c>
      <c r="O77" s="72">
        <v>346</v>
      </c>
      <c r="P77" s="72">
        <v>368</v>
      </c>
      <c r="Q77" s="72">
        <v>99</v>
      </c>
      <c r="R77" s="72">
        <v>101</v>
      </c>
      <c r="S77" s="72">
        <v>88</v>
      </c>
      <c r="T77" s="72">
        <v>92</v>
      </c>
      <c r="U77" s="72">
        <v>80</v>
      </c>
      <c r="V77" s="72">
        <v>66</v>
      </c>
      <c r="W77" s="72">
        <v>57</v>
      </c>
      <c r="X77" s="72">
        <v>59</v>
      </c>
      <c r="Y77" s="72">
        <v>94</v>
      </c>
      <c r="Z77" s="36">
        <v>104</v>
      </c>
      <c r="AA77" s="38">
        <v>71</v>
      </c>
      <c r="AB77" s="38">
        <v>31</v>
      </c>
      <c r="AC77" s="38">
        <v>68</v>
      </c>
      <c r="AD77" s="38">
        <v>69</v>
      </c>
      <c r="AE77" s="38">
        <v>98</v>
      </c>
    </row>
    <row r="78" spans="3:31">
      <c r="C78" s="38" t="s">
        <v>374</v>
      </c>
      <c r="D78" s="38" t="s">
        <v>418</v>
      </c>
      <c r="E78" s="170">
        <v>0</v>
      </c>
      <c r="F78" s="170">
        <v>0</v>
      </c>
      <c r="G78" s="170">
        <v>0</v>
      </c>
      <c r="H78" s="170">
        <v>0</v>
      </c>
      <c r="I78" s="170">
        <v>0</v>
      </c>
      <c r="J78" s="170">
        <v>0</v>
      </c>
      <c r="K78" s="170">
        <v>0</v>
      </c>
      <c r="L78" s="170">
        <v>0</v>
      </c>
      <c r="M78" s="170">
        <v>0</v>
      </c>
      <c r="N78" s="170">
        <v>0</v>
      </c>
      <c r="O78" s="170">
        <v>0</v>
      </c>
      <c r="P78" s="170">
        <v>0</v>
      </c>
      <c r="Q78" s="170">
        <v>0</v>
      </c>
      <c r="R78" s="170">
        <v>0</v>
      </c>
      <c r="S78" s="170">
        <v>0</v>
      </c>
      <c r="T78" s="170">
        <v>0</v>
      </c>
      <c r="U78" s="170">
        <v>0</v>
      </c>
      <c r="V78" s="170">
        <v>0</v>
      </c>
      <c r="W78" s="170">
        <v>0</v>
      </c>
      <c r="X78" s="170">
        <v>0</v>
      </c>
      <c r="Y78" s="170">
        <v>0</v>
      </c>
      <c r="Z78" s="170">
        <v>0</v>
      </c>
      <c r="AA78" s="170">
        <v>0</v>
      </c>
      <c r="AB78" s="170">
        <v>0</v>
      </c>
      <c r="AC78" s="170">
        <v>0</v>
      </c>
      <c r="AD78" s="170">
        <v>0</v>
      </c>
      <c r="AE78" s="170">
        <v>0</v>
      </c>
    </row>
    <row r="79" spans="3:31">
      <c r="C79" s="38" t="s">
        <v>375</v>
      </c>
      <c r="D79" s="38" t="s">
        <v>419</v>
      </c>
      <c r="E79" s="170">
        <v>0</v>
      </c>
      <c r="F79" s="170">
        <v>0</v>
      </c>
      <c r="G79" s="170">
        <v>0</v>
      </c>
      <c r="H79" s="170">
        <v>0</v>
      </c>
      <c r="I79" s="170">
        <v>0</v>
      </c>
      <c r="J79" s="170">
        <v>0</v>
      </c>
      <c r="K79" s="170">
        <v>0</v>
      </c>
      <c r="L79" s="170">
        <v>0</v>
      </c>
      <c r="M79" s="170">
        <v>0</v>
      </c>
      <c r="N79" s="170">
        <v>0</v>
      </c>
      <c r="O79" s="170">
        <v>0</v>
      </c>
      <c r="P79" s="170">
        <v>0</v>
      </c>
      <c r="Q79" s="170">
        <v>0</v>
      </c>
      <c r="R79" s="170">
        <v>0</v>
      </c>
      <c r="S79" s="170">
        <v>0</v>
      </c>
      <c r="T79" s="170">
        <v>0</v>
      </c>
      <c r="U79" s="170">
        <v>0</v>
      </c>
      <c r="V79" s="170">
        <v>0</v>
      </c>
      <c r="W79" s="170">
        <v>0</v>
      </c>
      <c r="X79" s="170">
        <v>0</v>
      </c>
      <c r="Y79" s="170">
        <v>0</v>
      </c>
      <c r="Z79" s="170">
        <v>0</v>
      </c>
      <c r="AA79" s="170">
        <v>0</v>
      </c>
      <c r="AB79" s="170">
        <v>0</v>
      </c>
      <c r="AC79" s="170">
        <v>0</v>
      </c>
      <c r="AD79" s="170">
        <v>0</v>
      </c>
      <c r="AE79" s="170">
        <v>0</v>
      </c>
    </row>
    <row r="80" spans="3:31">
      <c r="C80" s="38" t="s">
        <v>376</v>
      </c>
      <c r="D80" s="38" t="s">
        <v>420</v>
      </c>
      <c r="E80" s="170">
        <v>0</v>
      </c>
      <c r="F80" s="170">
        <v>0</v>
      </c>
      <c r="G80" s="170">
        <v>0</v>
      </c>
      <c r="H80" s="170">
        <v>0</v>
      </c>
      <c r="I80" s="170">
        <v>0</v>
      </c>
      <c r="J80" s="170">
        <v>0</v>
      </c>
      <c r="K80" s="170">
        <v>0</v>
      </c>
      <c r="L80" s="170">
        <v>0</v>
      </c>
      <c r="M80" s="170">
        <v>0</v>
      </c>
      <c r="N80" s="170">
        <v>0</v>
      </c>
      <c r="O80" s="170">
        <v>0</v>
      </c>
      <c r="P80" s="170">
        <v>0</v>
      </c>
      <c r="Q80" s="170">
        <v>0</v>
      </c>
      <c r="R80" s="170">
        <v>0</v>
      </c>
      <c r="S80" s="170">
        <v>0</v>
      </c>
      <c r="T80" s="170">
        <v>0</v>
      </c>
      <c r="U80" s="170">
        <v>0</v>
      </c>
      <c r="V80" s="170">
        <v>0</v>
      </c>
      <c r="W80" s="170">
        <v>0</v>
      </c>
      <c r="X80" s="170">
        <v>0</v>
      </c>
      <c r="Y80" s="170">
        <v>0</v>
      </c>
      <c r="Z80" s="170">
        <v>0</v>
      </c>
      <c r="AA80" s="170">
        <v>0</v>
      </c>
      <c r="AB80" s="170">
        <v>0</v>
      </c>
      <c r="AC80" s="170">
        <v>0</v>
      </c>
      <c r="AD80" s="170">
        <v>0</v>
      </c>
      <c r="AE80" s="170">
        <v>0</v>
      </c>
    </row>
    <row r="81" spans="3:31">
      <c r="C81" s="38" t="s">
        <v>3</v>
      </c>
      <c r="D81" s="38" t="s">
        <v>427</v>
      </c>
      <c r="E81" s="70">
        <v>168</v>
      </c>
      <c r="F81" s="70">
        <v>287</v>
      </c>
      <c r="G81" s="70">
        <v>463</v>
      </c>
      <c r="H81" s="70">
        <v>878</v>
      </c>
      <c r="I81" s="70">
        <v>769</v>
      </c>
      <c r="J81" s="70">
        <v>686</v>
      </c>
      <c r="K81" s="70">
        <v>415</v>
      </c>
      <c r="L81" s="70">
        <v>902</v>
      </c>
      <c r="M81" s="71">
        <v>1888</v>
      </c>
      <c r="N81" s="72">
        <v>2949</v>
      </c>
      <c r="O81" s="72">
        <v>4060</v>
      </c>
      <c r="P81" s="72">
        <v>4741</v>
      </c>
      <c r="Q81" s="72">
        <v>4105</v>
      </c>
      <c r="R81" s="72">
        <v>3376</v>
      </c>
      <c r="S81" s="72">
        <v>4918</v>
      </c>
      <c r="T81" s="72">
        <v>7601</v>
      </c>
      <c r="U81" s="72">
        <v>9480</v>
      </c>
      <c r="V81" s="72">
        <v>11140</v>
      </c>
      <c r="W81" s="72">
        <v>12996</v>
      </c>
      <c r="X81" s="72">
        <v>14646</v>
      </c>
      <c r="Y81" s="72">
        <v>15993</v>
      </c>
      <c r="Z81" s="36">
        <v>17859</v>
      </c>
      <c r="AA81" s="38">
        <v>21122</v>
      </c>
      <c r="AB81" s="38">
        <v>13735</v>
      </c>
      <c r="AC81" s="38">
        <v>24881</v>
      </c>
      <c r="AD81" s="38">
        <v>33330</v>
      </c>
      <c r="AE81" s="38">
        <v>32851</v>
      </c>
    </row>
    <row r="82" spans="3:31">
      <c r="C82" s="38" t="s">
        <v>4</v>
      </c>
      <c r="D82" s="38" t="s">
        <v>428</v>
      </c>
      <c r="E82" s="70">
        <v>99</v>
      </c>
      <c r="F82" s="70">
        <v>205</v>
      </c>
      <c r="G82" s="70">
        <v>274</v>
      </c>
      <c r="H82" s="70">
        <v>544</v>
      </c>
      <c r="I82" s="70">
        <v>471</v>
      </c>
      <c r="J82" s="70">
        <v>414</v>
      </c>
      <c r="K82" s="70">
        <v>274</v>
      </c>
      <c r="L82" s="70">
        <v>593</v>
      </c>
      <c r="M82" s="71">
        <v>1191</v>
      </c>
      <c r="N82" s="72">
        <v>1932</v>
      </c>
      <c r="O82" s="72">
        <v>2470</v>
      </c>
      <c r="P82" s="72">
        <v>2845</v>
      </c>
      <c r="Q82" s="72">
        <v>2509</v>
      </c>
      <c r="R82" s="72">
        <v>2073</v>
      </c>
      <c r="S82" s="72">
        <v>3131</v>
      </c>
      <c r="T82" s="72">
        <v>5018</v>
      </c>
      <c r="U82" s="72">
        <v>5948</v>
      </c>
      <c r="V82" s="72">
        <v>6694</v>
      </c>
      <c r="W82" s="72">
        <v>7717</v>
      </c>
      <c r="X82" s="72">
        <v>8863</v>
      </c>
      <c r="Y82" s="72">
        <v>8813</v>
      </c>
      <c r="Z82" s="36">
        <v>9515</v>
      </c>
      <c r="AA82" s="38">
        <v>10317</v>
      </c>
      <c r="AB82" s="38">
        <v>5690</v>
      </c>
      <c r="AC82" s="38">
        <v>11513</v>
      </c>
      <c r="AD82" s="38">
        <v>15761</v>
      </c>
      <c r="AE82" s="38">
        <v>16735</v>
      </c>
    </row>
    <row r="83" spans="3:31">
      <c r="C83" s="38" t="s">
        <v>377</v>
      </c>
      <c r="D83" s="38" t="s">
        <v>421</v>
      </c>
      <c r="E83" s="170">
        <v>0</v>
      </c>
      <c r="F83" s="170">
        <v>0</v>
      </c>
      <c r="G83" s="170">
        <v>0</v>
      </c>
      <c r="H83" s="170">
        <v>0</v>
      </c>
      <c r="I83" s="170">
        <v>0</v>
      </c>
      <c r="J83" s="170">
        <v>0</v>
      </c>
      <c r="K83" s="170">
        <v>0</v>
      </c>
      <c r="L83" s="170">
        <v>0</v>
      </c>
      <c r="M83" s="170">
        <v>0</v>
      </c>
      <c r="N83" s="170">
        <v>0</v>
      </c>
      <c r="O83" s="170">
        <v>0</v>
      </c>
      <c r="P83" s="170">
        <v>0</v>
      </c>
      <c r="Q83" s="170">
        <v>0</v>
      </c>
      <c r="R83" s="170">
        <v>0</v>
      </c>
      <c r="S83" s="170">
        <v>0</v>
      </c>
      <c r="T83" s="170">
        <v>0</v>
      </c>
      <c r="U83" s="170">
        <v>0</v>
      </c>
      <c r="V83" s="170">
        <v>0</v>
      </c>
      <c r="W83" s="170">
        <v>0</v>
      </c>
      <c r="X83" s="170">
        <v>0</v>
      </c>
      <c r="Y83" s="170">
        <v>0</v>
      </c>
      <c r="Z83" s="170">
        <v>0</v>
      </c>
      <c r="AA83" s="170">
        <v>0</v>
      </c>
      <c r="AB83" s="170">
        <v>0</v>
      </c>
      <c r="AC83" s="170">
        <v>0</v>
      </c>
      <c r="AD83" s="170">
        <v>0</v>
      </c>
      <c r="AE83" s="170">
        <v>0</v>
      </c>
    </row>
    <row r="84" spans="3:31">
      <c r="C84" s="38" t="s">
        <v>378</v>
      </c>
      <c r="D84" s="38" t="s">
        <v>422</v>
      </c>
      <c r="E84" s="170">
        <v>0</v>
      </c>
      <c r="F84" s="170">
        <v>0</v>
      </c>
      <c r="G84" s="170">
        <v>0</v>
      </c>
      <c r="H84" s="170">
        <v>0</v>
      </c>
      <c r="I84" s="170">
        <v>0</v>
      </c>
      <c r="J84" s="170">
        <v>0</v>
      </c>
      <c r="K84" s="170">
        <v>0</v>
      </c>
      <c r="L84" s="170">
        <v>0</v>
      </c>
      <c r="M84" s="170">
        <v>0</v>
      </c>
      <c r="N84" s="170">
        <v>0</v>
      </c>
      <c r="O84" s="72">
        <v>1</v>
      </c>
      <c r="P84" s="72">
        <v>3</v>
      </c>
      <c r="Q84" s="170">
        <v>0</v>
      </c>
      <c r="R84" s="170">
        <v>0</v>
      </c>
      <c r="S84" s="170">
        <v>0</v>
      </c>
      <c r="T84" s="170">
        <v>0</v>
      </c>
      <c r="U84" s="72">
        <v>2</v>
      </c>
      <c r="V84" s="72">
        <v>1</v>
      </c>
      <c r="W84" s="72">
        <v>5</v>
      </c>
      <c r="X84" s="72">
        <v>6</v>
      </c>
      <c r="Y84" s="72">
        <v>13</v>
      </c>
      <c r="Z84" s="48">
        <v>10</v>
      </c>
      <c r="AA84" s="38">
        <v>8</v>
      </c>
      <c r="AB84" s="38">
        <v>7</v>
      </c>
      <c r="AC84" s="38">
        <v>8</v>
      </c>
      <c r="AD84" s="38">
        <v>6</v>
      </c>
      <c r="AE84" s="38">
        <v>22</v>
      </c>
    </row>
    <row r="85" spans="3:31">
      <c r="C85" s="38" t="s">
        <v>379</v>
      </c>
      <c r="D85" s="38" t="s">
        <v>423</v>
      </c>
      <c r="E85" s="170">
        <v>0</v>
      </c>
      <c r="F85" s="170">
        <v>0</v>
      </c>
      <c r="G85" s="170">
        <v>0</v>
      </c>
      <c r="H85" s="170">
        <v>0</v>
      </c>
      <c r="I85" s="170">
        <v>0</v>
      </c>
      <c r="J85" s="170">
        <v>0</v>
      </c>
      <c r="K85" s="170">
        <v>0</v>
      </c>
      <c r="L85" s="170">
        <v>0</v>
      </c>
      <c r="M85" s="170">
        <v>0</v>
      </c>
      <c r="N85" s="72">
        <v>3</v>
      </c>
      <c r="O85" s="72">
        <v>7</v>
      </c>
      <c r="P85" s="72">
        <v>12</v>
      </c>
      <c r="Q85" s="72">
        <v>3</v>
      </c>
      <c r="R85" s="72">
        <v>9</v>
      </c>
      <c r="S85" s="72">
        <v>3</v>
      </c>
      <c r="T85" s="72">
        <v>5</v>
      </c>
      <c r="U85" s="72">
        <v>20</v>
      </c>
      <c r="V85" s="72">
        <v>14</v>
      </c>
      <c r="W85" s="72">
        <v>25</v>
      </c>
      <c r="X85" s="72">
        <v>34</v>
      </c>
      <c r="Y85" s="72">
        <v>58</v>
      </c>
      <c r="Z85" s="36">
        <v>64</v>
      </c>
      <c r="AA85" s="38">
        <v>45</v>
      </c>
      <c r="AB85" s="38">
        <v>30</v>
      </c>
      <c r="AC85" s="38">
        <v>25</v>
      </c>
      <c r="AD85" s="38">
        <v>53</v>
      </c>
      <c r="AE85" s="38">
        <v>83</v>
      </c>
    </row>
    <row r="86" spans="3:31">
      <c r="C86" s="38" t="s">
        <v>380</v>
      </c>
      <c r="D86" s="38" t="s">
        <v>424</v>
      </c>
      <c r="E86" s="170">
        <v>0</v>
      </c>
      <c r="F86" s="170">
        <v>0</v>
      </c>
      <c r="G86" s="170">
        <v>0</v>
      </c>
      <c r="H86" s="170">
        <v>0</v>
      </c>
      <c r="I86" s="170">
        <v>0</v>
      </c>
      <c r="J86" s="170">
        <v>0</v>
      </c>
      <c r="K86" s="170">
        <v>0</v>
      </c>
      <c r="L86" s="170">
        <v>0</v>
      </c>
      <c r="M86" s="170">
        <v>0</v>
      </c>
      <c r="N86" s="72">
        <v>1</v>
      </c>
      <c r="O86" s="72">
        <v>1</v>
      </c>
      <c r="P86" s="72">
        <v>3</v>
      </c>
      <c r="Q86" s="72">
        <v>1</v>
      </c>
      <c r="R86" s="72">
        <v>2</v>
      </c>
      <c r="S86" s="72">
        <v>4</v>
      </c>
      <c r="T86" s="72">
        <v>2</v>
      </c>
      <c r="U86" s="72">
        <v>4</v>
      </c>
      <c r="V86" s="72">
        <v>4</v>
      </c>
      <c r="W86" s="72">
        <v>4</v>
      </c>
      <c r="X86" s="72">
        <v>6</v>
      </c>
      <c r="Y86" s="72">
        <v>7</v>
      </c>
      <c r="Z86" s="36">
        <v>4</v>
      </c>
      <c r="AA86" s="38">
        <v>5</v>
      </c>
      <c r="AB86" s="38">
        <v>4</v>
      </c>
      <c r="AC86" s="38">
        <v>5</v>
      </c>
      <c r="AD86" s="38">
        <v>2</v>
      </c>
      <c r="AE86" s="38">
        <v>6</v>
      </c>
    </row>
    <row r="87" spans="3:31">
      <c r="C87" s="38" t="s">
        <v>381</v>
      </c>
      <c r="D87" s="38" t="s">
        <v>425</v>
      </c>
      <c r="E87" s="170">
        <v>0</v>
      </c>
      <c r="F87" s="170">
        <v>0</v>
      </c>
      <c r="G87" s="170">
        <v>0</v>
      </c>
      <c r="H87" s="170">
        <v>0</v>
      </c>
      <c r="I87" s="170">
        <v>0</v>
      </c>
      <c r="J87" s="170">
        <v>0</v>
      </c>
      <c r="K87" s="170">
        <v>0</v>
      </c>
      <c r="L87" s="170">
        <v>0</v>
      </c>
      <c r="M87" s="170">
        <v>0</v>
      </c>
      <c r="N87" s="170">
        <v>0</v>
      </c>
      <c r="O87" s="170">
        <v>0</v>
      </c>
      <c r="P87" s="72">
        <v>5</v>
      </c>
      <c r="Q87" s="170">
        <v>0</v>
      </c>
      <c r="R87" s="72">
        <v>2</v>
      </c>
      <c r="S87" s="72">
        <v>4</v>
      </c>
      <c r="T87" s="72">
        <v>7</v>
      </c>
      <c r="U87" s="72">
        <v>10</v>
      </c>
      <c r="V87" s="72">
        <v>6</v>
      </c>
      <c r="W87" s="72">
        <v>1</v>
      </c>
      <c r="X87" s="72">
        <v>5</v>
      </c>
      <c r="Y87" s="72">
        <v>10</v>
      </c>
      <c r="Z87" s="36">
        <v>4</v>
      </c>
      <c r="AA87" s="38">
        <v>3</v>
      </c>
      <c r="AB87" s="38">
        <v>3</v>
      </c>
      <c r="AC87" s="38">
        <v>3</v>
      </c>
      <c r="AD87" s="38">
        <v>3</v>
      </c>
      <c r="AE87" s="38">
        <v>1</v>
      </c>
    </row>
    <row r="88" spans="3:31">
      <c r="C88" s="38" t="s">
        <v>382</v>
      </c>
      <c r="D88" s="38" t="s">
        <v>426</v>
      </c>
      <c r="E88" s="170">
        <v>0</v>
      </c>
      <c r="F88" s="170">
        <v>0</v>
      </c>
      <c r="G88" s="170">
        <v>0</v>
      </c>
      <c r="H88" s="170">
        <v>0</v>
      </c>
      <c r="I88" s="170">
        <v>0</v>
      </c>
      <c r="J88" s="170">
        <v>0</v>
      </c>
      <c r="K88" s="170">
        <v>0</v>
      </c>
      <c r="L88" s="170">
        <v>0</v>
      </c>
      <c r="M88" s="170">
        <v>0</v>
      </c>
      <c r="N88" s="170">
        <v>0</v>
      </c>
      <c r="O88" s="170">
        <v>0</v>
      </c>
      <c r="P88" s="170">
        <v>0</v>
      </c>
      <c r="Q88" s="170">
        <v>0</v>
      </c>
      <c r="R88" s="170">
        <v>0</v>
      </c>
      <c r="S88" s="170">
        <v>0</v>
      </c>
      <c r="T88" s="170">
        <v>0</v>
      </c>
      <c r="U88" s="170">
        <v>0</v>
      </c>
      <c r="V88" s="170">
        <v>0</v>
      </c>
      <c r="W88" s="72">
        <v>1</v>
      </c>
      <c r="X88" s="170">
        <v>0</v>
      </c>
      <c r="Y88" s="72">
        <v>5</v>
      </c>
      <c r="Z88" s="170">
        <v>0</v>
      </c>
      <c r="AA88" s="170">
        <v>0</v>
      </c>
      <c r="AB88" s="170">
        <v>0</v>
      </c>
      <c r="AC88" s="38">
        <v>4</v>
      </c>
      <c r="AD88" s="38">
        <v>1</v>
      </c>
      <c r="AE88" s="38">
        <v>1</v>
      </c>
    </row>
    <row r="89" spans="3:31">
      <c r="C89" s="38" t="s">
        <v>383</v>
      </c>
      <c r="D89" s="38" t="s">
        <v>429</v>
      </c>
      <c r="E89" s="170">
        <v>0</v>
      </c>
      <c r="F89" s="170">
        <v>0</v>
      </c>
      <c r="G89" s="170">
        <v>0</v>
      </c>
      <c r="H89" s="170">
        <v>0</v>
      </c>
      <c r="I89" s="170">
        <v>0</v>
      </c>
      <c r="J89" s="170">
        <v>0</v>
      </c>
      <c r="K89" s="170">
        <v>0</v>
      </c>
      <c r="L89" s="170">
        <v>0</v>
      </c>
      <c r="M89" s="170">
        <v>0</v>
      </c>
      <c r="N89" s="170">
        <v>0</v>
      </c>
      <c r="O89" s="170">
        <v>0</v>
      </c>
      <c r="P89" s="170">
        <v>0</v>
      </c>
      <c r="Q89" s="72">
        <v>1</v>
      </c>
      <c r="R89" s="72">
        <v>36</v>
      </c>
      <c r="S89" s="72">
        <v>66</v>
      </c>
      <c r="T89" s="72">
        <v>84</v>
      </c>
      <c r="U89" s="72">
        <v>99</v>
      </c>
      <c r="V89" s="72">
        <v>80</v>
      </c>
      <c r="W89" s="72">
        <v>64</v>
      </c>
      <c r="X89" s="72">
        <v>84</v>
      </c>
      <c r="Y89" s="72">
        <v>71</v>
      </c>
      <c r="Z89" s="36">
        <v>93</v>
      </c>
      <c r="AA89" s="38">
        <v>66</v>
      </c>
      <c r="AB89" s="38">
        <v>48</v>
      </c>
      <c r="AC89" s="38">
        <v>100</v>
      </c>
      <c r="AD89" s="38">
        <v>97</v>
      </c>
      <c r="AE89" s="38">
        <v>125</v>
      </c>
    </row>
    <row r="90" spans="3:31">
      <c r="C90" s="38" t="s">
        <v>384</v>
      </c>
      <c r="D90" s="38" t="s">
        <v>430</v>
      </c>
      <c r="E90" s="170">
        <v>0</v>
      </c>
      <c r="F90" s="170">
        <v>0</v>
      </c>
      <c r="G90" s="170">
        <v>0</v>
      </c>
      <c r="H90" s="170">
        <v>0</v>
      </c>
      <c r="I90" s="170">
        <v>0</v>
      </c>
      <c r="J90" s="170">
        <v>0</v>
      </c>
      <c r="K90" s="170">
        <v>0</v>
      </c>
      <c r="L90" s="170">
        <v>0</v>
      </c>
      <c r="M90" s="170">
        <v>0</v>
      </c>
      <c r="N90" s="170">
        <v>0</v>
      </c>
      <c r="O90" s="170">
        <v>0</v>
      </c>
      <c r="P90" s="170">
        <v>0</v>
      </c>
      <c r="Q90" s="170">
        <v>0</v>
      </c>
      <c r="R90" s="72">
        <v>11</v>
      </c>
      <c r="S90" s="72">
        <v>19</v>
      </c>
      <c r="T90" s="72">
        <v>41</v>
      </c>
      <c r="U90" s="72">
        <v>50</v>
      </c>
      <c r="V90" s="72">
        <v>52</v>
      </c>
      <c r="W90" s="72">
        <v>53</v>
      </c>
      <c r="X90" s="72">
        <v>48</v>
      </c>
      <c r="Y90" s="72">
        <v>44</v>
      </c>
      <c r="Z90" s="36">
        <v>64</v>
      </c>
      <c r="AA90" s="38">
        <v>55</v>
      </c>
      <c r="AB90" s="38">
        <v>23</v>
      </c>
      <c r="AC90" s="38">
        <v>63</v>
      </c>
      <c r="AD90" s="38">
        <v>50</v>
      </c>
      <c r="AE90" s="38">
        <v>71</v>
      </c>
    </row>
    <row r="91" spans="3:31">
      <c r="C91" s="38" t="s">
        <v>385</v>
      </c>
      <c r="D91" s="38" t="s">
        <v>431</v>
      </c>
      <c r="E91" s="170">
        <v>0</v>
      </c>
      <c r="F91" s="170">
        <v>0</v>
      </c>
      <c r="G91" s="170">
        <v>0</v>
      </c>
      <c r="H91" s="170">
        <v>0</v>
      </c>
      <c r="I91" s="170">
        <v>0</v>
      </c>
      <c r="J91" s="170">
        <v>0</v>
      </c>
      <c r="K91" s="170">
        <v>0</v>
      </c>
      <c r="L91" s="170">
        <v>0</v>
      </c>
      <c r="M91" s="170">
        <v>0</v>
      </c>
      <c r="N91" s="170">
        <v>0</v>
      </c>
      <c r="O91" s="170">
        <v>0</v>
      </c>
      <c r="P91" s="170">
        <v>0</v>
      </c>
      <c r="Q91" s="170">
        <v>0</v>
      </c>
      <c r="R91" s="72">
        <v>121</v>
      </c>
      <c r="S91" s="72">
        <v>244</v>
      </c>
      <c r="T91" s="72">
        <v>378</v>
      </c>
      <c r="U91" s="72">
        <v>447</v>
      </c>
      <c r="V91" s="72">
        <v>557</v>
      </c>
      <c r="W91" s="72">
        <v>460</v>
      </c>
      <c r="X91" s="72">
        <v>375</v>
      </c>
      <c r="Y91" s="72">
        <v>429</v>
      </c>
      <c r="Z91" s="36">
        <v>542</v>
      </c>
      <c r="AA91" s="38">
        <v>434</v>
      </c>
      <c r="AB91" s="38">
        <v>222</v>
      </c>
      <c r="AC91" s="38">
        <v>462</v>
      </c>
      <c r="AD91" s="38">
        <v>441</v>
      </c>
      <c r="AE91" s="38">
        <v>426</v>
      </c>
    </row>
    <row r="92" spans="3:31">
      <c r="C92" s="38" t="s">
        <v>386</v>
      </c>
      <c r="D92" s="38" t="s">
        <v>432</v>
      </c>
      <c r="E92" s="170">
        <v>0</v>
      </c>
      <c r="F92" s="170">
        <v>0</v>
      </c>
      <c r="G92" s="170">
        <v>0</v>
      </c>
      <c r="H92" s="170">
        <v>0</v>
      </c>
      <c r="I92" s="170">
        <v>0</v>
      </c>
      <c r="J92" s="170">
        <v>0</v>
      </c>
      <c r="K92" s="170">
        <v>0</v>
      </c>
      <c r="L92" s="170">
        <v>0</v>
      </c>
      <c r="M92" s="170">
        <v>0</v>
      </c>
      <c r="N92" s="170">
        <v>0</v>
      </c>
      <c r="O92" s="170">
        <v>0</v>
      </c>
      <c r="P92" s="170">
        <v>0</v>
      </c>
      <c r="Q92" s="170">
        <v>0</v>
      </c>
      <c r="R92" s="72">
        <v>5</v>
      </c>
      <c r="S92" s="72">
        <v>10</v>
      </c>
      <c r="T92" s="72">
        <v>20</v>
      </c>
      <c r="U92" s="72">
        <v>22</v>
      </c>
      <c r="V92" s="72">
        <v>25</v>
      </c>
      <c r="W92" s="72">
        <v>26</v>
      </c>
      <c r="X92" s="72">
        <v>31</v>
      </c>
      <c r="Y92" s="72">
        <v>27</v>
      </c>
      <c r="Z92" s="36">
        <v>25</v>
      </c>
      <c r="AA92" s="38">
        <v>10</v>
      </c>
      <c r="AB92" s="38">
        <v>3</v>
      </c>
      <c r="AC92" s="38">
        <v>11</v>
      </c>
      <c r="AD92" s="38">
        <v>7</v>
      </c>
      <c r="AE92" s="38">
        <v>10</v>
      </c>
    </row>
    <row r="93" spans="3:31">
      <c r="C93" s="38" t="s">
        <v>387</v>
      </c>
      <c r="D93" s="38" t="s">
        <v>433</v>
      </c>
      <c r="E93" s="170">
        <v>0</v>
      </c>
      <c r="F93" s="170">
        <v>0</v>
      </c>
      <c r="G93" s="170">
        <v>0</v>
      </c>
      <c r="H93" s="170">
        <v>0</v>
      </c>
      <c r="I93" s="170">
        <v>0</v>
      </c>
      <c r="J93" s="170">
        <v>0</v>
      </c>
      <c r="K93" s="170">
        <v>0</v>
      </c>
      <c r="L93" s="170">
        <v>0</v>
      </c>
      <c r="M93" s="170">
        <v>0</v>
      </c>
      <c r="N93" s="170">
        <v>0</v>
      </c>
      <c r="O93" s="170">
        <v>0</v>
      </c>
      <c r="P93" s="170">
        <v>0</v>
      </c>
      <c r="Q93" s="170">
        <v>0</v>
      </c>
      <c r="R93" s="72">
        <v>5</v>
      </c>
      <c r="S93" s="72">
        <v>26</v>
      </c>
      <c r="T93" s="72">
        <v>35</v>
      </c>
      <c r="U93" s="72">
        <v>27</v>
      </c>
      <c r="V93" s="72">
        <v>32</v>
      </c>
      <c r="W93" s="72">
        <v>23</v>
      </c>
      <c r="X93" s="72">
        <v>28</v>
      </c>
      <c r="Y93" s="72">
        <v>22</v>
      </c>
      <c r="Z93" s="36">
        <v>12</v>
      </c>
      <c r="AA93" s="38">
        <v>11</v>
      </c>
      <c r="AB93" s="38">
        <v>2</v>
      </c>
      <c r="AC93" s="38">
        <v>11</v>
      </c>
      <c r="AD93" s="38">
        <v>5</v>
      </c>
      <c r="AE93" s="38">
        <v>4</v>
      </c>
    </row>
    <row r="94" spans="3:31">
      <c r="C94" s="38" t="s">
        <v>456</v>
      </c>
      <c r="D94" s="38" t="s">
        <v>461</v>
      </c>
      <c r="E94" s="170">
        <v>0</v>
      </c>
      <c r="F94" s="170">
        <v>0</v>
      </c>
      <c r="G94" s="170">
        <v>0</v>
      </c>
      <c r="H94" s="170">
        <v>0</v>
      </c>
      <c r="I94" s="71">
        <v>3660</v>
      </c>
      <c r="J94" s="71">
        <v>8941</v>
      </c>
      <c r="K94" s="71">
        <v>8030</v>
      </c>
      <c r="L94" s="71">
        <v>3003</v>
      </c>
      <c r="M94" s="70">
        <v>564</v>
      </c>
      <c r="N94" s="72">
        <v>155</v>
      </c>
      <c r="O94" s="72">
        <v>27</v>
      </c>
      <c r="P94" s="170">
        <v>0</v>
      </c>
      <c r="Q94" s="170">
        <v>0</v>
      </c>
      <c r="R94" s="170">
        <v>0</v>
      </c>
      <c r="S94" s="170">
        <v>0</v>
      </c>
      <c r="T94" s="170">
        <v>0</v>
      </c>
      <c r="U94" s="170">
        <v>0</v>
      </c>
      <c r="V94" s="170">
        <v>0</v>
      </c>
      <c r="W94" s="170">
        <v>0</v>
      </c>
      <c r="X94" s="170">
        <v>0</v>
      </c>
      <c r="Y94" s="170">
        <v>0</v>
      </c>
      <c r="Z94" s="170">
        <v>0</v>
      </c>
      <c r="AA94" s="170">
        <v>0</v>
      </c>
      <c r="AB94" s="170">
        <v>0</v>
      </c>
      <c r="AC94" s="170">
        <v>0</v>
      </c>
      <c r="AD94" s="170">
        <v>0</v>
      </c>
      <c r="AE94" s="170">
        <v>0</v>
      </c>
    </row>
    <row r="95" spans="3:31">
      <c r="C95" s="38" t="s">
        <v>457</v>
      </c>
      <c r="D95" s="38" t="s">
        <v>462</v>
      </c>
      <c r="E95" s="170">
        <v>0</v>
      </c>
      <c r="F95" s="170">
        <v>0</v>
      </c>
      <c r="G95" s="170">
        <v>0</v>
      </c>
      <c r="H95" s="170">
        <v>0</v>
      </c>
      <c r="I95" s="71">
        <v>7594</v>
      </c>
      <c r="J95" s="71">
        <v>8790</v>
      </c>
      <c r="K95" s="71">
        <v>7085</v>
      </c>
      <c r="L95" s="71">
        <v>2774</v>
      </c>
      <c r="M95" s="70">
        <v>469</v>
      </c>
      <c r="N95" s="72">
        <v>114</v>
      </c>
      <c r="O95" s="72">
        <v>18</v>
      </c>
      <c r="P95" s="170">
        <v>0</v>
      </c>
      <c r="Q95" s="170">
        <v>0</v>
      </c>
      <c r="R95" s="170">
        <v>0</v>
      </c>
      <c r="S95" s="170">
        <v>0</v>
      </c>
      <c r="T95" s="170">
        <v>0</v>
      </c>
      <c r="U95" s="170">
        <v>0</v>
      </c>
      <c r="V95" s="170">
        <v>0</v>
      </c>
      <c r="W95" s="170">
        <v>0</v>
      </c>
      <c r="X95" s="170">
        <v>0</v>
      </c>
      <c r="Y95" s="170">
        <v>0</v>
      </c>
      <c r="Z95" s="170">
        <v>0</v>
      </c>
      <c r="AA95" s="170">
        <v>0</v>
      </c>
      <c r="AB95" s="170">
        <v>0</v>
      </c>
      <c r="AC95" s="170">
        <v>0</v>
      </c>
      <c r="AD95" s="170">
        <v>0</v>
      </c>
      <c r="AE95" s="170">
        <v>0</v>
      </c>
    </row>
    <row r="96" spans="3:31">
      <c r="C96" s="38" t="s">
        <v>458</v>
      </c>
      <c r="D96" s="38" t="s">
        <v>463</v>
      </c>
      <c r="E96" s="170">
        <v>0</v>
      </c>
      <c r="F96" s="170">
        <v>0</v>
      </c>
      <c r="G96" s="170">
        <v>0</v>
      </c>
      <c r="H96" s="170">
        <v>0</v>
      </c>
      <c r="I96" s="70">
        <v>472</v>
      </c>
      <c r="J96" s="71">
        <v>15310</v>
      </c>
      <c r="K96" s="71">
        <v>13197</v>
      </c>
      <c r="L96" s="71">
        <v>5084</v>
      </c>
      <c r="M96" s="70">
        <v>972</v>
      </c>
      <c r="N96" s="72">
        <v>263</v>
      </c>
      <c r="O96" s="72">
        <v>50</v>
      </c>
      <c r="P96" s="170">
        <v>0</v>
      </c>
      <c r="Q96" s="170">
        <v>0</v>
      </c>
      <c r="R96" s="170">
        <v>0</v>
      </c>
      <c r="S96" s="170">
        <v>0</v>
      </c>
      <c r="T96" s="170">
        <v>0</v>
      </c>
      <c r="U96" s="170">
        <v>0</v>
      </c>
      <c r="V96" s="170">
        <v>0</v>
      </c>
      <c r="W96" s="170">
        <v>0</v>
      </c>
      <c r="X96" s="170">
        <v>0</v>
      </c>
      <c r="Y96" s="170">
        <v>0</v>
      </c>
      <c r="Z96" s="170">
        <v>0</v>
      </c>
      <c r="AA96" s="170">
        <v>0</v>
      </c>
      <c r="AB96" s="170">
        <v>0</v>
      </c>
      <c r="AC96" s="170">
        <v>0</v>
      </c>
      <c r="AD96" s="170">
        <v>0</v>
      </c>
      <c r="AE96" s="170">
        <v>0</v>
      </c>
    </row>
    <row r="97" spans="1:31">
      <c r="C97" s="57" t="s">
        <v>453</v>
      </c>
      <c r="D97" s="57" t="s">
        <v>503</v>
      </c>
      <c r="E97" s="73">
        <v>185</v>
      </c>
      <c r="F97" s="73">
        <v>87</v>
      </c>
      <c r="G97" s="196">
        <v>0</v>
      </c>
      <c r="H97" s="196">
        <v>0</v>
      </c>
      <c r="I97" s="196">
        <v>0</v>
      </c>
      <c r="J97" s="196">
        <v>0</v>
      </c>
      <c r="K97" s="196">
        <v>0</v>
      </c>
      <c r="L97" s="196">
        <v>0</v>
      </c>
      <c r="M97" s="196">
        <v>0</v>
      </c>
      <c r="N97" s="196">
        <v>0</v>
      </c>
      <c r="O97" s="196">
        <v>0</v>
      </c>
      <c r="P97" s="196">
        <v>0</v>
      </c>
      <c r="Q97" s="196">
        <v>0</v>
      </c>
      <c r="R97" s="196">
        <v>0</v>
      </c>
      <c r="S97" s="196">
        <v>0</v>
      </c>
      <c r="T97" s="196">
        <v>0</v>
      </c>
      <c r="U97" s="196">
        <v>0</v>
      </c>
      <c r="V97" s="196">
        <v>0</v>
      </c>
      <c r="W97" s="196">
        <v>0</v>
      </c>
      <c r="X97" s="196">
        <v>0</v>
      </c>
      <c r="Y97" s="196">
        <v>0</v>
      </c>
      <c r="Z97" s="196">
        <v>0</v>
      </c>
      <c r="AA97" s="196">
        <v>0</v>
      </c>
      <c r="AB97" s="196">
        <v>0</v>
      </c>
      <c r="AC97" s="196">
        <v>0</v>
      </c>
      <c r="AD97" s="196">
        <v>0</v>
      </c>
      <c r="AE97" s="196">
        <v>0</v>
      </c>
    </row>
    <row r="98" spans="1:31"/>
    <row r="99" spans="1:31" s="24" customFormat="1" ht="53.25" customHeight="1">
      <c r="A99" s="77"/>
      <c r="B99" s="77"/>
      <c r="C99" s="311" t="s">
        <v>505</v>
      </c>
      <c r="D99" s="311"/>
      <c r="E99" s="142"/>
      <c r="F99" s="142"/>
      <c r="G99" s="142"/>
      <c r="H99" s="142"/>
      <c r="I99" s="142"/>
      <c r="J99" s="142"/>
      <c r="K99" s="142"/>
      <c r="L99" s="142"/>
      <c r="M99" s="142"/>
      <c r="N99" s="142"/>
      <c r="O99" s="142"/>
      <c r="P99" s="142"/>
      <c r="Q99" s="142"/>
      <c r="R99" s="142"/>
      <c r="S99" s="142"/>
      <c r="T99" s="142"/>
      <c r="U99" s="142"/>
      <c r="V99" s="142"/>
      <c r="W99" s="142"/>
      <c r="X99" s="142"/>
      <c r="Y99" s="142"/>
      <c r="Z99" s="74"/>
    </row>
    <row r="100" spans="1:31" s="24" customFormat="1" ht="27" customHeight="1">
      <c r="C100" s="311" t="s">
        <v>859</v>
      </c>
      <c r="D100" s="311"/>
      <c r="E100" s="142"/>
      <c r="F100" s="142"/>
      <c r="G100" s="142"/>
      <c r="H100" s="142"/>
      <c r="I100" s="142"/>
      <c r="J100" s="142"/>
      <c r="K100" s="142"/>
      <c r="L100" s="142"/>
      <c r="M100" s="142"/>
      <c r="N100" s="142"/>
      <c r="O100" s="142"/>
      <c r="P100" s="142"/>
      <c r="Q100" s="142"/>
      <c r="R100" s="142"/>
      <c r="Z100" s="74"/>
    </row>
    <row r="101" spans="1:31" ht="27.75" customHeight="1">
      <c r="A101" s="24"/>
      <c r="B101" s="24"/>
      <c r="C101" s="318" t="s">
        <v>533</v>
      </c>
      <c r="D101" s="318"/>
      <c r="E101" s="80"/>
      <c r="F101" s="80"/>
      <c r="G101" s="80"/>
      <c r="H101" s="80"/>
      <c r="I101" s="80"/>
      <c r="J101" s="80"/>
      <c r="K101" s="80"/>
      <c r="L101" s="80"/>
      <c r="M101" s="80"/>
      <c r="N101" s="80"/>
      <c r="O101" s="80"/>
      <c r="P101" s="80"/>
      <c r="Q101" s="80"/>
      <c r="R101" s="80"/>
      <c r="S101" s="24"/>
      <c r="T101" s="24"/>
      <c r="U101" s="24"/>
      <c r="V101" s="24"/>
      <c r="W101" s="24"/>
    </row>
    <row r="102" spans="1:31">
      <c r="C102" s="65"/>
      <c r="D102" s="65"/>
      <c r="E102" s="65"/>
      <c r="F102" s="65"/>
      <c r="G102" s="65"/>
      <c r="H102" s="65"/>
      <c r="I102" s="65"/>
      <c r="J102" s="65"/>
      <c r="K102" s="65"/>
      <c r="L102" s="65"/>
      <c r="M102" s="65"/>
      <c r="N102" s="65"/>
      <c r="O102" s="65"/>
      <c r="P102" s="65"/>
      <c r="Q102" s="65"/>
      <c r="R102" s="65"/>
    </row>
    <row r="103" spans="1:31" hidden="1">
      <c r="C103" s="65"/>
      <c r="D103" s="65"/>
      <c r="E103" s="65"/>
      <c r="F103" s="65"/>
      <c r="G103" s="65"/>
      <c r="H103" s="65"/>
      <c r="I103" s="65"/>
      <c r="J103" s="65"/>
      <c r="K103" s="65"/>
      <c r="L103" s="65"/>
      <c r="M103" s="65"/>
      <c r="N103" s="65"/>
      <c r="O103" s="65"/>
      <c r="P103" s="65"/>
      <c r="Q103" s="65"/>
      <c r="R103" s="65"/>
    </row>
    <row r="104" spans="1:31" hidden="1">
      <c r="C104" s="65"/>
      <c r="D104" s="65"/>
      <c r="E104" s="65"/>
      <c r="F104" s="65"/>
      <c r="G104" s="65"/>
      <c r="H104" s="65"/>
      <c r="I104" s="65"/>
      <c r="J104" s="65"/>
      <c r="K104" s="65"/>
      <c r="L104" s="65"/>
      <c r="M104" s="65"/>
      <c r="N104" s="65"/>
      <c r="O104" s="65"/>
      <c r="P104" s="65"/>
      <c r="Q104" s="65"/>
      <c r="R104" s="65"/>
    </row>
    <row r="105" spans="1:31" hidden="1">
      <c r="C105" s="65"/>
      <c r="D105" s="65"/>
      <c r="E105" s="65"/>
      <c r="F105" s="65"/>
      <c r="G105" s="65"/>
      <c r="H105" s="65"/>
      <c r="I105" s="65"/>
      <c r="J105" s="65"/>
      <c r="K105" s="65"/>
      <c r="L105" s="65"/>
      <c r="M105" s="65"/>
      <c r="N105" s="65"/>
      <c r="O105" s="65"/>
      <c r="P105" s="65"/>
      <c r="Q105" s="65"/>
      <c r="R105" s="65"/>
    </row>
    <row r="106" spans="1:31" hidden="1">
      <c r="C106" s="65"/>
      <c r="D106" s="65"/>
      <c r="E106" s="65"/>
      <c r="F106" s="65"/>
      <c r="G106" s="65"/>
      <c r="H106" s="65"/>
      <c r="I106" s="65"/>
      <c r="J106" s="65"/>
      <c r="K106" s="65"/>
      <c r="L106" s="65"/>
      <c r="M106" s="65"/>
      <c r="N106" s="65"/>
      <c r="O106" s="65"/>
      <c r="P106" s="65"/>
      <c r="Q106" s="65"/>
      <c r="R106" s="65"/>
    </row>
    <row r="107" spans="1:31" hidden="1">
      <c r="C107" s="65"/>
      <c r="D107" s="65"/>
      <c r="E107" s="65"/>
      <c r="F107" s="65"/>
      <c r="G107" s="65"/>
      <c r="H107" s="65"/>
      <c r="I107" s="65"/>
      <c r="J107" s="65"/>
      <c r="K107" s="65"/>
      <c r="L107" s="65"/>
      <c r="M107" s="65"/>
      <c r="N107" s="65"/>
      <c r="O107" s="65"/>
      <c r="P107" s="65"/>
      <c r="Q107" s="65"/>
      <c r="R107" s="65"/>
    </row>
  </sheetData>
  <mergeCells count="8">
    <mergeCell ref="AF6:AF7"/>
    <mergeCell ref="C99:D99"/>
    <mergeCell ref="C100:D100"/>
    <mergeCell ref="C101:D101"/>
    <mergeCell ref="E2:Y4"/>
    <mergeCell ref="C6:C8"/>
    <mergeCell ref="D6:D8"/>
    <mergeCell ref="E6:AC6"/>
  </mergeCells>
  <conditionalFormatting sqref="E61:E62">
    <cfRule type="cellIs" dxfId="231" priority="57" operator="equal">
      <formula>0</formula>
    </cfRule>
    <cfRule type="cellIs" dxfId="230" priority="58" operator="equal">
      <formula>$E$179</formula>
    </cfRule>
  </conditionalFormatting>
  <conditionalFormatting sqref="E66:E67">
    <cfRule type="cellIs" dxfId="229" priority="53" operator="equal">
      <formula>0</formula>
    </cfRule>
    <cfRule type="cellIs" dxfId="228" priority="54" operator="equal">
      <formula>$E$179</formula>
    </cfRule>
  </conditionalFormatting>
  <conditionalFormatting sqref="E38:F38">
    <cfRule type="cellIs" dxfId="227" priority="91" operator="equal">
      <formula>0</formula>
    </cfRule>
    <cfRule type="cellIs" dxfId="226" priority="92" operator="equal">
      <formula>$E$179</formula>
    </cfRule>
  </conditionalFormatting>
  <conditionalFormatting sqref="E83:H96">
    <cfRule type="cellIs" dxfId="225" priority="37" operator="equal">
      <formula>0</formula>
    </cfRule>
    <cfRule type="cellIs" dxfId="224" priority="38" operator="equal">
      <formula>$E$179</formula>
    </cfRule>
  </conditionalFormatting>
  <conditionalFormatting sqref="E52:I53">
    <cfRule type="cellIs" dxfId="223" priority="75" operator="equal">
      <formula>0</formula>
    </cfRule>
    <cfRule type="cellIs" dxfId="222" priority="76" operator="equal">
      <formula>$E$179</formula>
    </cfRule>
  </conditionalFormatting>
  <conditionalFormatting sqref="E59:I59">
    <cfRule type="cellIs" dxfId="221" priority="70" operator="equal">
      <formula>$E$179</formula>
    </cfRule>
    <cfRule type="cellIs" dxfId="220" priority="69" operator="equal">
      <formula>0</formula>
    </cfRule>
  </conditionalFormatting>
  <conditionalFormatting sqref="E44:L44">
    <cfRule type="cellIs" dxfId="219" priority="74" operator="equal">
      <formula>$E$179</formula>
    </cfRule>
    <cfRule type="cellIs" dxfId="218" priority="73" operator="equal">
      <formula>0</formula>
    </cfRule>
  </conditionalFormatting>
  <conditionalFormatting sqref="E27:M29">
    <cfRule type="cellIs" dxfId="217" priority="111" operator="equal">
      <formula>0</formula>
    </cfRule>
    <cfRule type="cellIs" dxfId="216" priority="112" operator="equal">
      <formula>$E$179</formula>
    </cfRule>
  </conditionalFormatting>
  <conditionalFormatting sqref="E16:N16">
    <cfRule type="cellIs" dxfId="215" priority="118" operator="equal">
      <formula>$E$179</formula>
    </cfRule>
    <cfRule type="cellIs" dxfId="214" priority="117" operator="equal">
      <formula>0</formula>
    </cfRule>
  </conditionalFormatting>
  <conditionalFormatting sqref="E58:O58">
    <cfRule type="cellIs" dxfId="213" priority="72" operator="equal">
      <formula>$E$179</formula>
    </cfRule>
    <cfRule type="cellIs" dxfId="212" priority="71" operator="equal">
      <formula>0</formula>
    </cfRule>
  </conditionalFormatting>
  <conditionalFormatting sqref="E40:Q41">
    <cfRule type="cellIs" dxfId="211" priority="88" operator="equal">
      <formula>$E$179</formula>
    </cfRule>
    <cfRule type="cellIs" dxfId="210" priority="87" operator="equal">
      <formula>0</formula>
    </cfRule>
  </conditionalFormatting>
  <conditionalFormatting sqref="E21:W22">
    <cfRule type="cellIs" dxfId="209" priority="129" operator="equal">
      <formula>0</formula>
    </cfRule>
    <cfRule type="cellIs" dxfId="208" priority="130" operator="equal">
      <formula>$E$179</formula>
    </cfRule>
  </conditionalFormatting>
  <conditionalFormatting sqref="E26:AE26">
    <cfRule type="cellIs" dxfId="207" priority="106" operator="equal">
      <formula>$E$179</formula>
    </cfRule>
    <cfRule type="cellIs" dxfId="206" priority="105" operator="equal">
      <formula>0</formula>
    </cfRule>
  </conditionalFormatting>
  <conditionalFormatting sqref="E64:AE65">
    <cfRule type="cellIs" dxfId="205" priority="56" operator="equal">
      <formula>$E$179</formula>
    </cfRule>
    <cfRule type="cellIs" dxfId="204" priority="55" operator="equal">
      <formula>0</formula>
    </cfRule>
  </conditionalFormatting>
  <conditionalFormatting sqref="E78:AE80">
    <cfRule type="cellIs" dxfId="203" priority="40" operator="equal">
      <formula>$E$179</formula>
    </cfRule>
    <cfRule type="cellIs" dxfId="202" priority="39" operator="equal">
      <formula>0</formula>
    </cfRule>
  </conditionalFormatting>
  <conditionalFormatting sqref="F67">
    <cfRule type="cellIs" dxfId="201" priority="51" operator="equal">
      <formula>0</formula>
    </cfRule>
    <cfRule type="cellIs" dxfId="200" priority="52" operator="equal">
      <formula>$E$179</formula>
    </cfRule>
  </conditionalFormatting>
  <conditionalFormatting sqref="F61:P63">
    <cfRule type="cellIs" dxfId="199" priority="59" operator="equal">
      <formula>0</formula>
    </cfRule>
    <cfRule type="cellIs" dxfId="198" priority="60" operator="equal">
      <formula>$E$179</formula>
    </cfRule>
  </conditionalFormatting>
  <conditionalFormatting sqref="G66">
    <cfRule type="cellIs" dxfId="197" priority="50" operator="equal">
      <formula>$E$179</formula>
    </cfRule>
    <cfRule type="cellIs" dxfId="196" priority="49" operator="equal">
      <formula>0</formula>
    </cfRule>
  </conditionalFormatting>
  <conditionalFormatting sqref="G97:AE97">
    <cfRule type="cellIs" dxfId="195" priority="116" operator="equal">
      <formula>$E$179</formula>
    </cfRule>
    <cfRule type="cellIs" dxfId="194" priority="115" operator="equal">
      <formula>0</formula>
    </cfRule>
  </conditionalFormatting>
  <conditionalFormatting sqref="H19:I19">
    <cfRule type="cellIs" dxfId="193" priority="119" operator="equal">
      <formula>0</formula>
    </cfRule>
    <cfRule type="cellIs" dxfId="192" priority="120" operator="equal">
      <formula>$E$179</formula>
    </cfRule>
  </conditionalFormatting>
  <conditionalFormatting sqref="H66:Q67">
    <cfRule type="cellIs" dxfId="191" priority="47" operator="equal">
      <formula>0</formula>
    </cfRule>
    <cfRule type="cellIs" dxfId="190" priority="48" operator="equal">
      <formula>$E$179</formula>
    </cfRule>
  </conditionalFormatting>
  <conditionalFormatting sqref="H38:AE38">
    <cfRule type="cellIs" dxfId="189" priority="90" operator="equal">
      <formula>$E$179</formula>
    </cfRule>
    <cfRule type="cellIs" dxfId="188" priority="89" operator="equal">
      <formula>0</formula>
    </cfRule>
  </conditionalFormatting>
  <conditionalFormatting sqref="I20">
    <cfRule type="cellIs" dxfId="187" priority="113" operator="equal">
      <formula>0</formula>
    </cfRule>
    <cfRule type="cellIs" dxfId="186" priority="114" operator="equal">
      <formula>$E$179</formula>
    </cfRule>
  </conditionalFormatting>
  <conditionalFormatting sqref="I83:M93">
    <cfRule type="cellIs" dxfId="185" priority="35" operator="equal">
      <formula>0</formula>
    </cfRule>
    <cfRule type="cellIs" dxfId="184" priority="36" operator="equal">
      <formula>$E$179</formula>
    </cfRule>
  </conditionalFormatting>
  <conditionalFormatting sqref="J35:N35">
    <cfRule type="cellIs" dxfId="183" priority="94" operator="equal">
      <formula>$E$179</formula>
    </cfRule>
    <cfRule type="cellIs" dxfId="182" priority="93" operator="equal">
      <formula>0</formula>
    </cfRule>
  </conditionalFormatting>
  <conditionalFormatting sqref="K19:Q19">
    <cfRule type="cellIs" dxfId="181" priority="122" operator="equal">
      <formula>$E$179</formula>
    </cfRule>
    <cfRule type="cellIs" dxfId="180" priority="121" operator="equal">
      <formula>0</formula>
    </cfRule>
  </conditionalFormatting>
  <conditionalFormatting sqref="K59:AE59">
    <cfRule type="cellIs" dxfId="179" priority="68" operator="equal">
      <formula>$E$179</formula>
    </cfRule>
    <cfRule type="cellIs" dxfId="178" priority="67" operator="equal">
      <formula>0</formula>
    </cfRule>
  </conditionalFormatting>
  <conditionalFormatting sqref="N83:N84">
    <cfRule type="cellIs" dxfId="177" priority="34" operator="equal">
      <formula>$E$179</formula>
    </cfRule>
    <cfRule type="cellIs" dxfId="176" priority="33" operator="equal">
      <formula>0</formula>
    </cfRule>
  </conditionalFormatting>
  <conditionalFormatting sqref="N87:O93">
    <cfRule type="cellIs" dxfId="175" priority="29" operator="equal">
      <formula>0</formula>
    </cfRule>
    <cfRule type="cellIs" dxfId="174" priority="30" operator="equal">
      <formula>$E$179</formula>
    </cfRule>
  </conditionalFormatting>
  <conditionalFormatting sqref="N27:AE27">
    <cfRule type="cellIs" dxfId="173" priority="108" operator="equal">
      <formula>$E$179</formula>
    </cfRule>
    <cfRule type="cellIs" dxfId="172" priority="107" operator="equal">
      <formula>0</formula>
    </cfRule>
  </conditionalFormatting>
  <conditionalFormatting sqref="N29:AE29">
    <cfRule type="cellIs" dxfId="171" priority="109" operator="equal">
      <formula>0</formula>
    </cfRule>
    <cfRule type="cellIs" dxfId="170" priority="110" operator="equal">
      <formula>$E$179</formula>
    </cfRule>
  </conditionalFormatting>
  <conditionalFormatting sqref="O83:P83">
    <cfRule type="cellIs" dxfId="169" priority="26" operator="equal">
      <formula>$E$179</formula>
    </cfRule>
    <cfRule type="cellIs" dxfId="168" priority="25" operator="equal">
      <formula>0</formula>
    </cfRule>
  </conditionalFormatting>
  <conditionalFormatting sqref="P88:P96">
    <cfRule type="cellIs" dxfId="167" priority="24" operator="equal">
      <formula>$E$179</formula>
    </cfRule>
    <cfRule type="cellIs" dxfId="166" priority="23" operator="equal">
      <formula>0</formula>
    </cfRule>
  </conditionalFormatting>
  <conditionalFormatting sqref="P35:S35">
    <cfRule type="cellIs" dxfId="165" priority="96" operator="equal">
      <formula>$E$179</formula>
    </cfRule>
    <cfRule type="cellIs" dxfId="164" priority="95" operator="equal">
      <formula>0</formula>
    </cfRule>
  </conditionalFormatting>
  <conditionalFormatting sqref="P44:AE44">
    <cfRule type="cellIs" dxfId="163" priority="81" operator="equal">
      <formula>0</formula>
    </cfRule>
    <cfRule type="cellIs" dxfId="162" priority="82" operator="equal">
      <formula>$E$179</formula>
    </cfRule>
  </conditionalFormatting>
  <conditionalFormatting sqref="Q87:Q88">
    <cfRule type="cellIs" dxfId="161" priority="18" operator="equal">
      <formula>$E$179</formula>
    </cfRule>
    <cfRule type="cellIs" dxfId="160" priority="17" operator="equal">
      <formula>0</formula>
    </cfRule>
  </conditionalFormatting>
  <conditionalFormatting sqref="Q90:Q96">
    <cfRule type="cellIs" dxfId="159" priority="19" operator="equal">
      <formula>0</formula>
    </cfRule>
    <cfRule type="cellIs" dxfId="158" priority="20" operator="equal">
      <formula>$E$179</formula>
    </cfRule>
  </conditionalFormatting>
  <conditionalFormatting sqref="Q61:R62">
    <cfRule type="cellIs" dxfId="157" priority="62" operator="equal">
      <formula>$E$179</formula>
    </cfRule>
    <cfRule type="cellIs" dxfId="156" priority="61" operator="equal">
      <formula>0</formula>
    </cfRule>
  </conditionalFormatting>
  <conditionalFormatting sqref="Q83:T84">
    <cfRule type="cellIs" dxfId="155" priority="11" operator="equal">
      <formula>0</formula>
    </cfRule>
    <cfRule type="cellIs" dxfId="154" priority="12" operator="equal">
      <formula>$E$179</formula>
    </cfRule>
  </conditionalFormatting>
  <conditionalFormatting sqref="R40">
    <cfRule type="cellIs" dxfId="153" priority="85" operator="equal">
      <formula>0</formula>
    </cfRule>
    <cfRule type="cellIs" dxfId="152" priority="86" operator="equal">
      <formula>$E$179</formula>
    </cfRule>
  </conditionalFormatting>
  <conditionalFormatting sqref="R67:U67">
    <cfRule type="cellIs" dxfId="151" priority="46" operator="equal">
      <formula>$E$179</formula>
    </cfRule>
    <cfRule type="cellIs" dxfId="150" priority="45" operator="equal">
      <formula>0</formula>
    </cfRule>
  </conditionalFormatting>
  <conditionalFormatting sqref="R88:V88">
    <cfRule type="cellIs" dxfId="149" priority="5" operator="equal">
      <formula>0</formula>
    </cfRule>
    <cfRule type="cellIs" dxfId="148" priority="6" operator="equal">
      <formula>$E$179</formula>
    </cfRule>
  </conditionalFormatting>
  <conditionalFormatting sqref="R94:AE96">
    <cfRule type="cellIs" dxfId="147" priority="7" operator="equal">
      <formula>0</formula>
    </cfRule>
    <cfRule type="cellIs" dxfId="146" priority="8" operator="equal">
      <formula>$E$179</formula>
    </cfRule>
  </conditionalFormatting>
  <conditionalFormatting sqref="S66">
    <cfRule type="cellIs" dxfId="145" priority="43" operator="equal">
      <formula>0</formula>
    </cfRule>
    <cfRule type="cellIs" dxfId="144" priority="44" operator="equal">
      <formula>$E$179</formula>
    </cfRule>
  </conditionalFormatting>
  <conditionalFormatting sqref="S19:AE19">
    <cfRule type="cellIs" dxfId="143" priority="123" operator="equal">
      <formula>0</formula>
    </cfRule>
    <cfRule type="cellIs" dxfId="142" priority="124" operator="equal">
      <formula>$E$179</formula>
    </cfRule>
  </conditionalFormatting>
  <conditionalFormatting sqref="S40:AE41">
    <cfRule type="cellIs" dxfId="141" priority="84" operator="equal">
      <formula>$E$179</formula>
    </cfRule>
    <cfRule type="cellIs" dxfId="140" priority="83" operator="equal">
      <formula>0</formula>
    </cfRule>
  </conditionalFormatting>
  <conditionalFormatting sqref="S61:AE63">
    <cfRule type="cellIs" dxfId="139" priority="63" operator="equal">
      <formula>0</formula>
    </cfRule>
    <cfRule type="cellIs" dxfId="138" priority="64" operator="equal">
      <formula>$E$179</formula>
    </cfRule>
  </conditionalFormatting>
  <conditionalFormatting sqref="U35">
    <cfRule type="cellIs" dxfId="137" priority="97" operator="equal">
      <formula>0</formula>
    </cfRule>
    <cfRule type="cellIs" dxfId="136" priority="98" operator="equal">
      <formula>$E$179</formula>
    </cfRule>
  </conditionalFormatting>
  <conditionalFormatting sqref="U83:AE83">
    <cfRule type="cellIs" dxfId="135" priority="10" operator="equal">
      <formula>$E$179</formula>
    </cfRule>
    <cfRule type="cellIs" dxfId="134" priority="9" operator="equal">
      <formula>0</formula>
    </cfRule>
  </conditionalFormatting>
  <conditionalFormatting sqref="V66:AE67">
    <cfRule type="cellIs" dxfId="133" priority="41" operator="equal">
      <formula>0</formula>
    </cfRule>
    <cfRule type="cellIs" dxfId="132" priority="42" operator="equal">
      <formula>$E$179</formula>
    </cfRule>
  </conditionalFormatting>
  <conditionalFormatting sqref="W35:AE35">
    <cfRule type="cellIs" dxfId="131" priority="99" operator="equal">
      <formula>0</formula>
    </cfRule>
    <cfRule type="cellIs" dxfId="130" priority="100" operator="equal">
      <formula>$E$179</formula>
    </cfRule>
  </conditionalFormatting>
  <conditionalFormatting sqref="X88">
    <cfRule type="cellIs" dxfId="129" priority="4" operator="equal">
      <formula>$E$179</formula>
    </cfRule>
    <cfRule type="cellIs" dxfId="128" priority="3" operator="equal">
      <formula>0</formula>
    </cfRule>
  </conditionalFormatting>
  <conditionalFormatting sqref="X22:AE22">
    <cfRule type="cellIs" dxfId="127" priority="127" operator="equal">
      <formula>0</formula>
    </cfRule>
    <cfRule type="cellIs" dxfId="126" priority="128" operator="equal">
      <formula>$E$179</formula>
    </cfRule>
  </conditionalFormatting>
  <conditionalFormatting sqref="X32:AE32">
    <cfRule type="cellIs" dxfId="125" priority="101" operator="equal">
      <formula>0</formula>
    </cfRule>
    <cfRule type="cellIs" dxfId="124" priority="102" operator="equal">
      <formula>$E$179</formula>
    </cfRule>
  </conditionalFormatting>
  <conditionalFormatting sqref="Y52">
    <cfRule type="cellIs" dxfId="123" priority="77" operator="equal">
      <formula>0</formula>
    </cfRule>
    <cfRule type="cellIs" dxfId="122" priority="78" operator="equal">
      <formula>$E$179</formula>
    </cfRule>
  </conditionalFormatting>
  <conditionalFormatting sqref="Y21:AE21">
    <cfRule type="cellIs" dxfId="121" priority="103" operator="equal">
      <formula>0</formula>
    </cfRule>
    <cfRule type="cellIs" dxfId="120" priority="104" operator="equal">
      <formula>$E$179</formula>
    </cfRule>
  </conditionalFormatting>
  <conditionalFormatting sqref="Y53:AE53">
    <cfRule type="cellIs" dxfId="119" priority="80" operator="equal">
      <formula>$E$179</formula>
    </cfRule>
    <cfRule type="cellIs" dxfId="118" priority="79" operator="equal">
      <formula>0</formula>
    </cfRule>
  </conditionalFormatting>
  <conditionalFormatting sqref="Z60:AB60">
    <cfRule type="cellIs" dxfId="117" priority="65" operator="equal">
      <formula>0</formula>
    </cfRule>
    <cfRule type="cellIs" dxfId="116" priority="66" operator="equal">
      <formula>$E$179</formula>
    </cfRule>
  </conditionalFormatting>
  <conditionalFormatting sqref="Z88:AB88">
    <cfRule type="cellIs" dxfId="115" priority="1" operator="equal">
      <formula>0</formula>
    </cfRule>
    <cfRule type="cellIs" dxfId="114" priority="2" operator="equal">
      <formula>$E$179</formula>
    </cfRule>
  </conditionalFormatting>
  <hyperlinks>
    <hyperlink ref="C101" r:id="rId1" display="https://travel.state.gov/content/travel/en/legal/visa-law0/visa-statistics/annual-reports.html" xr:uid="{00000000-0004-0000-0600-000000000000}"/>
    <hyperlink ref="AF6:AF7" location="Índice!A1" display="Regresar" xr:uid="{00000000-0004-0000-0600-000001000000}"/>
  </hyperlinks>
  <pageMargins left="0.7" right="0.7" top="0.75" bottom="0.75" header="0.3" footer="0.3"/>
  <pageSetup paperSize="8"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92"/>
  <sheetViews>
    <sheetView zoomScaleNormal="100" workbookViewId="0">
      <pane xSplit="2" ySplit="4" topLeftCell="F5" activePane="bottomRight" state="frozen"/>
      <selection pane="topRight" activeCell="C1" sqref="C1"/>
      <selection pane="bottomLeft" activeCell="A5" sqref="A5"/>
      <selection pane="bottomRight" activeCell="E2" sqref="E2:X2"/>
    </sheetView>
  </sheetViews>
  <sheetFormatPr baseColWidth="10" defaultColWidth="0" defaultRowHeight="18" zeroHeight="1"/>
  <cols>
    <col min="1" max="1" width="3.7109375" style="1" customWidth="1"/>
    <col min="2" max="2" width="61.42578125" style="1" customWidth="1"/>
    <col min="3" max="28" width="12" style="1" customWidth="1"/>
    <col min="29" max="30" width="11.42578125" style="1" customWidth="1"/>
    <col min="31" max="31" width="12" style="1" customWidth="1"/>
    <col min="32" max="32" width="2.85546875" style="1" customWidth="1"/>
    <col min="33" max="16384" width="12" style="1" hidden="1"/>
  </cols>
  <sheetData>
    <row r="1" spans="2:31" ht="18.75" customHeight="1"/>
    <row r="2" spans="2:31" ht="65.25" customHeight="1">
      <c r="C2" s="3"/>
      <c r="D2" s="106"/>
      <c r="E2" s="299" t="s">
        <v>857</v>
      </c>
      <c r="F2" s="299"/>
      <c r="G2" s="299"/>
      <c r="H2" s="299"/>
      <c r="I2" s="299"/>
      <c r="J2" s="299"/>
      <c r="K2" s="299"/>
      <c r="L2" s="299"/>
      <c r="M2" s="299"/>
      <c r="N2" s="299"/>
      <c r="O2" s="299"/>
      <c r="P2" s="299"/>
      <c r="Q2" s="299"/>
      <c r="R2" s="299"/>
      <c r="S2" s="299"/>
      <c r="T2" s="299"/>
      <c r="U2" s="299"/>
      <c r="V2" s="299"/>
      <c r="W2" s="299"/>
      <c r="X2" s="299"/>
      <c r="Y2" s="3"/>
    </row>
    <row r="3" spans="2:31">
      <c r="B3" s="316" t="s">
        <v>506</v>
      </c>
      <c r="C3" s="324" t="s">
        <v>27</v>
      </c>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263"/>
      <c r="AE3" s="309" t="s">
        <v>524</v>
      </c>
    </row>
    <row r="4" spans="2:31">
      <c r="B4" s="323"/>
      <c r="C4" s="292">
        <v>1996</v>
      </c>
      <c r="D4" s="292">
        <v>1997</v>
      </c>
      <c r="E4" s="292">
        <v>1998</v>
      </c>
      <c r="F4" s="292">
        <v>1999</v>
      </c>
      <c r="G4" s="292">
        <v>2000</v>
      </c>
      <c r="H4" s="292">
        <v>2001</v>
      </c>
      <c r="I4" s="292">
        <v>2002</v>
      </c>
      <c r="J4" s="292">
        <v>2003</v>
      </c>
      <c r="K4" s="292">
        <v>2004</v>
      </c>
      <c r="L4" s="292">
        <v>2005</v>
      </c>
      <c r="M4" s="292">
        <v>2006</v>
      </c>
      <c r="N4" s="292">
        <v>2007</v>
      </c>
      <c r="O4" s="292">
        <v>2008</v>
      </c>
      <c r="P4" s="292">
        <v>2009</v>
      </c>
      <c r="Q4" s="292">
        <v>2010</v>
      </c>
      <c r="R4" s="292">
        <v>2011</v>
      </c>
      <c r="S4" s="292">
        <v>2012</v>
      </c>
      <c r="T4" s="292">
        <v>2013</v>
      </c>
      <c r="U4" s="292">
        <v>2014</v>
      </c>
      <c r="V4" s="292">
        <v>2015</v>
      </c>
      <c r="W4" s="292">
        <v>2016</v>
      </c>
      <c r="X4" s="292">
        <v>2017</v>
      </c>
      <c r="Y4" s="292">
        <v>2018</v>
      </c>
      <c r="Z4" s="292">
        <v>2019</v>
      </c>
      <c r="AA4" s="292">
        <v>2020</v>
      </c>
      <c r="AB4" s="292">
        <v>2021</v>
      </c>
      <c r="AC4" s="292">
        <v>2022</v>
      </c>
      <c r="AD4" s="129" t="s">
        <v>885</v>
      </c>
      <c r="AE4" s="309"/>
    </row>
    <row r="5" spans="2:31" ht="3" customHeight="1">
      <c r="B5" s="107"/>
      <c r="C5" s="108"/>
      <c r="D5" s="108"/>
      <c r="E5" s="108"/>
      <c r="F5" s="108"/>
      <c r="G5" s="108"/>
      <c r="H5" s="108"/>
      <c r="I5" s="108"/>
      <c r="J5" s="108"/>
      <c r="K5" s="108"/>
      <c r="L5" s="108"/>
      <c r="M5" s="108"/>
      <c r="N5" s="108"/>
      <c r="O5" s="108"/>
      <c r="P5" s="108"/>
      <c r="Q5" s="108"/>
      <c r="R5" s="108"/>
      <c r="S5" s="108"/>
      <c r="T5" s="108"/>
      <c r="U5" s="108"/>
      <c r="V5" s="108"/>
      <c r="W5" s="108"/>
      <c r="X5" s="108"/>
      <c r="Y5" s="109"/>
      <c r="AE5" s="309"/>
    </row>
    <row r="6" spans="2:31">
      <c r="B6" s="209" t="s">
        <v>507</v>
      </c>
      <c r="C6" s="152">
        <f t="shared" ref="C6:Y6" si="0">SUM(C8:C12)</f>
        <v>423440</v>
      </c>
      <c r="D6" s="152">
        <f t="shared" si="0"/>
        <v>416919</v>
      </c>
      <c r="E6" s="152">
        <f t="shared" si="0"/>
        <v>375684</v>
      </c>
      <c r="F6" s="152">
        <f t="shared" si="0"/>
        <v>413662</v>
      </c>
      <c r="G6" s="152">
        <f t="shared" si="0"/>
        <v>413521</v>
      </c>
      <c r="H6" s="152">
        <f t="shared" si="0"/>
        <v>406080</v>
      </c>
      <c r="I6" s="152">
        <f t="shared" si="0"/>
        <v>389157</v>
      </c>
      <c r="J6" s="152">
        <f t="shared" si="0"/>
        <v>364768</v>
      </c>
      <c r="K6" s="152">
        <f t="shared" si="0"/>
        <v>379340</v>
      </c>
      <c r="L6" s="152">
        <f t="shared" si="0"/>
        <v>394890</v>
      </c>
      <c r="M6" s="152">
        <f t="shared" si="0"/>
        <v>449103</v>
      </c>
      <c r="N6" s="152">
        <f t="shared" si="0"/>
        <v>434411</v>
      </c>
      <c r="O6" s="152">
        <f t="shared" si="0"/>
        <v>470099</v>
      </c>
      <c r="P6" s="152">
        <f t="shared" si="0"/>
        <v>468770</v>
      </c>
      <c r="Q6" s="152">
        <f t="shared" si="0"/>
        <v>482052</v>
      </c>
      <c r="R6" s="152">
        <f t="shared" si="0"/>
        <v>476249</v>
      </c>
      <c r="S6" s="152">
        <f t="shared" si="0"/>
        <v>482300</v>
      </c>
      <c r="T6" s="152">
        <f t="shared" si="0"/>
        <v>473115</v>
      </c>
      <c r="U6" s="152">
        <f t="shared" si="0"/>
        <v>467370</v>
      </c>
      <c r="V6" s="152">
        <f t="shared" si="0"/>
        <v>531463</v>
      </c>
      <c r="W6" s="152">
        <f t="shared" si="0"/>
        <v>617752</v>
      </c>
      <c r="X6" s="152">
        <f t="shared" si="0"/>
        <v>559536</v>
      </c>
      <c r="Y6" s="218">
        <f t="shared" si="0"/>
        <v>533557</v>
      </c>
      <c r="Z6" s="152">
        <f>SUM(Z8:Z12)</f>
        <v>462422</v>
      </c>
      <c r="AA6" s="152">
        <f t="shared" ref="AA6:AC6" si="1">SUM(AA8:AA12)</f>
        <v>240526</v>
      </c>
      <c r="AB6" s="152">
        <f t="shared" si="1"/>
        <v>285069</v>
      </c>
      <c r="AC6" s="152">
        <f t="shared" si="1"/>
        <v>493448</v>
      </c>
      <c r="AD6" s="152">
        <f>SUM(AD8:AD12)+237</f>
        <v>562976</v>
      </c>
      <c r="AE6" s="309"/>
    </row>
    <row r="7" spans="2:31" ht="3" customHeight="1">
      <c r="B7" s="107"/>
      <c r="C7" s="110"/>
      <c r="D7" s="110"/>
      <c r="E7" s="110"/>
      <c r="F7" s="110"/>
      <c r="G7" s="110"/>
      <c r="H7" s="110"/>
      <c r="I7" s="110"/>
      <c r="J7" s="110"/>
      <c r="K7" s="110"/>
      <c r="L7" s="110"/>
      <c r="M7" s="110"/>
      <c r="N7" s="110"/>
      <c r="O7" s="110"/>
      <c r="P7" s="110"/>
      <c r="Q7" s="110"/>
      <c r="R7" s="110"/>
      <c r="S7" s="110"/>
      <c r="T7" s="110"/>
      <c r="U7" s="110"/>
      <c r="V7" s="110"/>
      <c r="W7" s="110"/>
      <c r="X7" s="110"/>
      <c r="Y7" s="111"/>
      <c r="Z7" s="110"/>
    </row>
    <row r="8" spans="2:31">
      <c r="B8" s="37" t="s">
        <v>250</v>
      </c>
      <c r="C8" s="112">
        <v>207734</v>
      </c>
      <c r="D8" s="112">
        <v>170785</v>
      </c>
      <c r="E8" s="112">
        <v>165986</v>
      </c>
      <c r="F8" s="112">
        <v>191393</v>
      </c>
      <c r="G8" s="112">
        <v>181127</v>
      </c>
      <c r="H8" s="112">
        <v>146204</v>
      </c>
      <c r="I8" s="112">
        <v>129414</v>
      </c>
      <c r="J8" s="112">
        <v>131407</v>
      </c>
      <c r="K8" s="112">
        <v>152454</v>
      </c>
      <c r="L8" s="112">
        <v>146279</v>
      </c>
      <c r="M8" s="112">
        <v>139753</v>
      </c>
      <c r="N8" s="112">
        <v>151128</v>
      </c>
      <c r="O8" s="112">
        <v>169896</v>
      </c>
      <c r="P8" s="112">
        <v>176273</v>
      </c>
      <c r="Q8" s="112">
        <v>200567</v>
      </c>
      <c r="R8" s="112">
        <v>192891</v>
      </c>
      <c r="S8" s="112">
        <v>189128</v>
      </c>
      <c r="T8" s="112">
        <v>189020</v>
      </c>
      <c r="U8" s="112">
        <v>197760</v>
      </c>
      <c r="V8" s="112">
        <v>208840</v>
      </c>
      <c r="W8" s="112">
        <v>215498</v>
      </c>
      <c r="X8" s="112">
        <v>212155</v>
      </c>
      <c r="Y8" s="110">
        <v>211641</v>
      </c>
      <c r="Z8" s="112">
        <v>190938</v>
      </c>
      <c r="AA8" s="112">
        <v>90435</v>
      </c>
      <c r="AB8" s="112">
        <v>63858</v>
      </c>
      <c r="AC8" s="112">
        <v>156800</v>
      </c>
      <c r="AD8" s="112">
        <v>194419</v>
      </c>
      <c r="AE8" s="40">
        <f>AD6-562976</f>
        <v>0</v>
      </c>
    </row>
    <row r="9" spans="2:31">
      <c r="B9" s="37" t="s">
        <v>508</v>
      </c>
      <c r="C9" s="112">
        <v>22769</v>
      </c>
      <c r="D9" s="112">
        <v>20898</v>
      </c>
      <c r="E9" s="112">
        <v>15815</v>
      </c>
      <c r="F9" s="112">
        <v>15455</v>
      </c>
      <c r="G9" s="112">
        <v>22392</v>
      </c>
      <c r="H9" s="112">
        <v>43129</v>
      </c>
      <c r="I9" s="112">
        <v>39289</v>
      </c>
      <c r="J9" s="112">
        <v>29712</v>
      </c>
      <c r="K9" s="112">
        <v>28631</v>
      </c>
      <c r="L9" s="112">
        <v>21294</v>
      </c>
      <c r="M9" s="112">
        <v>15744</v>
      </c>
      <c r="N9" s="112">
        <v>19722</v>
      </c>
      <c r="O9" s="112">
        <v>13472</v>
      </c>
      <c r="P9" s="112">
        <v>13846</v>
      </c>
      <c r="Q9" s="112">
        <v>12701</v>
      </c>
      <c r="R9" s="112">
        <v>15099</v>
      </c>
      <c r="S9" s="112">
        <v>19137</v>
      </c>
      <c r="T9" s="112">
        <v>21144</v>
      </c>
      <c r="U9" s="112">
        <v>21365</v>
      </c>
      <c r="V9" s="112">
        <v>21613</v>
      </c>
      <c r="W9" s="112">
        <v>25056</v>
      </c>
      <c r="X9" s="112">
        <v>23814</v>
      </c>
      <c r="Y9" s="112">
        <v>27345</v>
      </c>
      <c r="Z9" s="112">
        <v>28538</v>
      </c>
      <c r="AA9" s="112">
        <v>14694</v>
      </c>
      <c r="AB9" s="112">
        <v>19779</v>
      </c>
      <c r="AC9" s="112">
        <v>55058</v>
      </c>
      <c r="AD9" s="112">
        <v>46508</v>
      </c>
    </row>
    <row r="10" spans="2:31">
      <c r="B10" s="37" t="s">
        <v>509</v>
      </c>
      <c r="C10" s="112">
        <v>147883</v>
      </c>
      <c r="D10" s="112">
        <v>178774</v>
      </c>
      <c r="E10" s="112">
        <v>147760</v>
      </c>
      <c r="F10" s="112">
        <v>156048</v>
      </c>
      <c r="G10" s="112">
        <v>163610</v>
      </c>
      <c r="H10" s="112">
        <v>172087</v>
      </c>
      <c r="I10" s="112">
        <v>178142</v>
      </c>
      <c r="J10" s="112">
        <v>154760</v>
      </c>
      <c r="K10" s="112">
        <v>151724</v>
      </c>
      <c r="L10" s="112">
        <v>180432</v>
      </c>
      <c r="M10" s="112">
        <v>224187</v>
      </c>
      <c r="N10" s="112">
        <v>219323</v>
      </c>
      <c r="O10" s="112">
        <v>238848</v>
      </c>
      <c r="P10" s="112">
        <v>227517</v>
      </c>
      <c r="Q10" s="112">
        <v>215947</v>
      </c>
      <c r="R10" s="112">
        <v>216856</v>
      </c>
      <c r="S10" s="112">
        <v>235616</v>
      </c>
      <c r="T10" s="112">
        <v>205435</v>
      </c>
      <c r="U10" s="112">
        <v>185130</v>
      </c>
      <c r="V10" s="112">
        <v>243432</v>
      </c>
      <c r="W10" s="112">
        <v>315352</v>
      </c>
      <c r="X10" s="112">
        <v>254430</v>
      </c>
      <c r="Y10" s="112">
        <v>236526</v>
      </c>
      <c r="Z10" s="112">
        <v>186584</v>
      </c>
      <c r="AA10" s="112">
        <v>108292</v>
      </c>
      <c r="AB10" s="112">
        <v>170604</v>
      </c>
      <c r="AC10" s="112">
        <v>212185</v>
      </c>
      <c r="AD10" s="112">
        <v>245696</v>
      </c>
    </row>
    <row r="11" spans="2:31">
      <c r="B11" s="37" t="s">
        <v>510</v>
      </c>
      <c r="C11" s="112">
        <v>890</v>
      </c>
      <c r="D11" s="112">
        <v>853</v>
      </c>
      <c r="E11" s="112">
        <v>748</v>
      </c>
      <c r="F11" s="112">
        <v>830</v>
      </c>
      <c r="G11" s="112">
        <v>816</v>
      </c>
      <c r="H11" s="112">
        <v>856</v>
      </c>
      <c r="I11" s="112">
        <v>735</v>
      </c>
      <c r="J11" s="112">
        <v>701</v>
      </c>
      <c r="K11" s="112">
        <v>682</v>
      </c>
      <c r="L11" s="112">
        <v>786</v>
      </c>
      <c r="M11" s="112">
        <v>766</v>
      </c>
      <c r="N11" s="112">
        <v>1648</v>
      </c>
      <c r="O11" s="112">
        <v>2559</v>
      </c>
      <c r="P11" s="112">
        <v>4324</v>
      </c>
      <c r="Q11" s="112">
        <v>3043</v>
      </c>
      <c r="R11" s="112">
        <v>1861</v>
      </c>
      <c r="S11" s="112">
        <v>5219</v>
      </c>
      <c r="T11" s="112">
        <v>6424</v>
      </c>
      <c r="U11" s="112">
        <v>12084</v>
      </c>
      <c r="V11" s="112">
        <v>9468</v>
      </c>
      <c r="W11" s="112">
        <v>16176</v>
      </c>
      <c r="X11" s="112">
        <v>20034</v>
      </c>
      <c r="Y11" s="112">
        <v>9375</v>
      </c>
      <c r="Z11" s="112">
        <v>11384</v>
      </c>
      <c r="AA11" s="112">
        <v>8722</v>
      </c>
      <c r="AB11" s="112">
        <v>13421</v>
      </c>
      <c r="AC11" s="112">
        <v>14903</v>
      </c>
      <c r="AD11" s="112">
        <v>21040</v>
      </c>
    </row>
    <row r="12" spans="2:31">
      <c r="B12" s="113" t="s">
        <v>32</v>
      </c>
      <c r="C12" s="114">
        <v>44164</v>
      </c>
      <c r="D12" s="115">
        <v>45609</v>
      </c>
      <c r="E12" s="115">
        <v>45375</v>
      </c>
      <c r="F12" s="115">
        <v>49936</v>
      </c>
      <c r="G12" s="115">
        <v>45576</v>
      </c>
      <c r="H12" s="115">
        <v>43804</v>
      </c>
      <c r="I12" s="115">
        <v>41577</v>
      </c>
      <c r="J12" s="115">
        <v>48188</v>
      </c>
      <c r="K12" s="115">
        <v>45849</v>
      </c>
      <c r="L12" s="115">
        <v>46099</v>
      </c>
      <c r="M12" s="115">
        <v>68653</v>
      </c>
      <c r="N12" s="115">
        <v>42590</v>
      </c>
      <c r="O12" s="115">
        <v>45324</v>
      </c>
      <c r="P12" s="115">
        <v>46810</v>
      </c>
      <c r="Q12" s="115">
        <v>49794</v>
      </c>
      <c r="R12" s="115">
        <v>49542</v>
      </c>
      <c r="S12" s="115">
        <v>33200</v>
      </c>
      <c r="T12" s="115">
        <v>51092</v>
      </c>
      <c r="U12" s="115">
        <v>51031</v>
      </c>
      <c r="V12" s="115">
        <v>48110</v>
      </c>
      <c r="W12" s="115">
        <v>45670</v>
      </c>
      <c r="X12" s="115">
        <v>49103</v>
      </c>
      <c r="Y12" s="115">
        <v>48670</v>
      </c>
      <c r="Z12" s="115">
        <v>44978</v>
      </c>
      <c r="AA12" s="115">
        <v>18383</v>
      </c>
      <c r="AB12" s="115">
        <v>17407</v>
      </c>
      <c r="AC12" s="115">
        <v>54502</v>
      </c>
      <c r="AD12" s="115">
        <v>55076</v>
      </c>
    </row>
    <row r="13" spans="2:31" ht="6" customHeight="1">
      <c r="B13" s="107"/>
      <c r="C13" s="110"/>
      <c r="D13" s="110"/>
      <c r="E13" s="110"/>
      <c r="F13" s="110"/>
      <c r="G13" s="110"/>
      <c r="H13" s="110"/>
      <c r="I13" s="110"/>
      <c r="J13" s="110"/>
      <c r="K13" s="110"/>
      <c r="L13" s="110"/>
      <c r="M13" s="110"/>
      <c r="N13" s="110"/>
      <c r="O13" s="110"/>
      <c r="P13" s="110"/>
      <c r="Q13" s="110"/>
      <c r="R13" s="110"/>
      <c r="S13" s="110"/>
      <c r="T13" s="110"/>
      <c r="U13" s="110"/>
      <c r="V13" s="110"/>
      <c r="W13" s="110"/>
      <c r="X13" s="116"/>
      <c r="Y13" s="116"/>
    </row>
    <row r="14" spans="2:31">
      <c r="B14" s="210"/>
      <c r="C14" s="325" t="s">
        <v>245</v>
      </c>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279"/>
    </row>
    <row r="15" spans="2:31" ht="3" customHeight="1">
      <c r="B15" s="107"/>
      <c r="C15" s="108"/>
      <c r="D15" s="108"/>
      <c r="E15" s="108"/>
      <c r="F15" s="108"/>
      <c r="G15" s="108"/>
      <c r="H15" s="108"/>
      <c r="I15" s="108"/>
      <c r="J15" s="108"/>
      <c r="K15" s="108"/>
      <c r="L15" s="108"/>
      <c r="M15" s="108"/>
      <c r="N15" s="108"/>
      <c r="O15" s="108"/>
      <c r="P15" s="108"/>
      <c r="Q15" s="108"/>
      <c r="R15" s="108"/>
      <c r="S15" s="108"/>
      <c r="T15" s="108"/>
      <c r="U15" s="108"/>
      <c r="V15" s="108"/>
      <c r="W15" s="108"/>
      <c r="X15" s="108"/>
      <c r="Y15" s="116"/>
    </row>
    <row r="16" spans="2:31">
      <c r="B16" s="211" t="s">
        <v>507</v>
      </c>
      <c r="C16" s="216">
        <f>SUM(C18:C22)</f>
        <v>0</v>
      </c>
      <c r="D16" s="216">
        <f t="shared" ref="D16:AB16" si="2">SUM(D18:D22)</f>
        <v>0</v>
      </c>
      <c r="E16" s="216">
        <f>SUM(E18:E22)</f>
        <v>0</v>
      </c>
      <c r="F16" s="216">
        <f t="shared" si="2"/>
        <v>0</v>
      </c>
      <c r="G16" s="151">
        <f t="shared" si="2"/>
        <v>68412</v>
      </c>
      <c r="H16" s="151">
        <f t="shared" si="2"/>
        <v>63028</v>
      </c>
      <c r="I16" s="151">
        <f t="shared" si="2"/>
        <v>53119</v>
      </c>
      <c r="J16" s="151">
        <f t="shared" si="2"/>
        <v>39930</v>
      </c>
      <c r="K16" s="151">
        <f t="shared" si="2"/>
        <v>44821</v>
      </c>
      <c r="L16" s="151">
        <f t="shared" si="2"/>
        <v>36381</v>
      </c>
      <c r="M16" s="151">
        <f t="shared" si="2"/>
        <v>52485</v>
      </c>
      <c r="N16" s="151">
        <f t="shared" si="2"/>
        <v>53327</v>
      </c>
      <c r="O16" s="151">
        <f t="shared" si="2"/>
        <v>91475</v>
      </c>
      <c r="P16" s="151">
        <f t="shared" si="2"/>
        <v>74769</v>
      </c>
      <c r="Q16" s="151">
        <f t="shared" si="2"/>
        <v>65621</v>
      </c>
      <c r="R16" s="151">
        <f t="shared" si="2"/>
        <v>69532</v>
      </c>
      <c r="S16" s="151">
        <f t="shared" si="2"/>
        <v>76406</v>
      </c>
      <c r="T16" s="151">
        <f t="shared" si="2"/>
        <v>64498</v>
      </c>
      <c r="U16" s="151">
        <f t="shared" si="2"/>
        <v>61520</v>
      </c>
      <c r="V16" s="151">
        <f t="shared" si="2"/>
        <v>82476</v>
      </c>
      <c r="W16" s="151">
        <f t="shared" si="2"/>
        <v>89234</v>
      </c>
      <c r="X16" s="151">
        <f t="shared" si="2"/>
        <v>84045</v>
      </c>
      <c r="Y16" s="151">
        <f t="shared" si="2"/>
        <v>74901</v>
      </c>
      <c r="Z16" s="151">
        <f t="shared" si="2"/>
        <v>54545</v>
      </c>
      <c r="AA16" s="151">
        <f>SUM(AA18:AA22)</f>
        <v>29128</v>
      </c>
      <c r="AB16" s="151">
        <f t="shared" si="2"/>
        <v>40597</v>
      </c>
      <c r="AC16" s="151">
        <f>SUM(AC18:AC22)</f>
        <v>66528</v>
      </c>
      <c r="AD16" s="151">
        <f>SUM(AD18:AD22)</f>
        <v>68582</v>
      </c>
    </row>
    <row r="17" spans="2:30" ht="6.75" customHeight="1">
      <c r="B17" s="107"/>
      <c r="C17" s="117"/>
      <c r="D17" s="117"/>
      <c r="E17" s="117"/>
      <c r="F17" s="117"/>
      <c r="G17" s="110"/>
      <c r="H17" s="110"/>
      <c r="I17" s="110"/>
      <c r="J17" s="110"/>
      <c r="K17" s="110"/>
      <c r="L17" s="110"/>
      <c r="M17" s="110"/>
      <c r="N17" s="110"/>
      <c r="O17" s="110"/>
      <c r="P17" s="110"/>
      <c r="Q17" s="110"/>
      <c r="R17" s="110"/>
      <c r="S17" s="110"/>
      <c r="T17" s="110"/>
      <c r="U17" s="110"/>
      <c r="V17" s="110"/>
      <c r="W17" s="110"/>
      <c r="X17" s="110"/>
      <c r="Y17" s="110"/>
      <c r="Z17" s="110"/>
    </row>
    <row r="18" spans="2:30">
      <c r="B18" s="37" t="s">
        <v>250</v>
      </c>
      <c r="C18" s="170">
        <v>0</v>
      </c>
      <c r="D18" s="170">
        <v>0</v>
      </c>
      <c r="E18" s="170">
        <v>0</v>
      </c>
      <c r="F18" s="170">
        <v>0</v>
      </c>
      <c r="G18" s="112">
        <v>39572</v>
      </c>
      <c r="H18" s="112">
        <v>25458</v>
      </c>
      <c r="I18" s="112">
        <v>17515</v>
      </c>
      <c r="J18" s="112">
        <v>13639</v>
      </c>
      <c r="K18" s="112">
        <v>22428</v>
      </c>
      <c r="L18" s="112">
        <v>20082</v>
      </c>
      <c r="M18" s="112">
        <v>17718</v>
      </c>
      <c r="N18" s="112">
        <v>16407</v>
      </c>
      <c r="O18" s="112">
        <v>26854</v>
      </c>
      <c r="P18" s="112">
        <v>32351</v>
      </c>
      <c r="Q18" s="112">
        <v>22005</v>
      </c>
      <c r="R18" s="112">
        <v>32881</v>
      </c>
      <c r="S18" s="112">
        <v>32026</v>
      </c>
      <c r="T18" s="112">
        <v>26555</v>
      </c>
      <c r="U18" s="112">
        <v>24833</v>
      </c>
      <c r="V18" s="112">
        <v>31359</v>
      </c>
      <c r="W18" s="112">
        <v>25192</v>
      </c>
      <c r="X18" s="112">
        <v>27627</v>
      </c>
      <c r="Y18" s="112">
        <v>28120</v>
      </c>
      <c r="Z18" s="112">
        <v>20259</v>
      </c>
      <c r="AA18" s="112">
        <v>7309</v>
      </c>
      <c r="AB18" s="112">
        <v>9599</v>
      </c>
      <c r="AC18" s="112">
        <v>20316</v>
      </c>
      <c r="AD18" s="112">
        <v>23670</v>
      </c>
    </row>
    <row r="19" spans="2:30">
      <c r="B19" s="37" t="s">
        <v>511</v>
      </c>
      <c r="C19" s="170">
        <v>0</v>
      </c>
      <c r="D19" s="170">
        <v>0</v>
      </c>
      <c r="E19" s="170">
        <v>0</v>
      </c>
      <c r="F19" s="170">
        <v>0</v>
      </c>
      <c r="G19" s="112">
        <v>402</v>
      </c>
      <c r="H19" s="112">
        <v>975</v>
      </c>
      <c r="I19" s="112">
        <v>807</v>
      </c>
      <c r="J19" s="112">
        <v>698</v>
      </c>
      <c r="K19" s="112">
        <v>421</v>
      </c>
      <c r="L19" s="112">
        <v>437</v>
      </c>
      <c r="M19" s="112">
        <v>474</v>
      </c>
      <c r="N19" s="112">
        <v>468</v>
      </c>
      <c r="O19" s="112">
        <v>245</v>
      </c>
      <c r="P19" s="112">
        <v>375</v>
      </c>
      <c r="Q19" s="112">
        <v>276</v>
      </c>
      <c r="R19" s="112">
        <v>414</v>
      </c>
      <c r="S19" s="112">
        <v>318</v>
      </c>
      <c r="T19" s="112">
        <v>498</v>
      </c>
      <c r="U19" s="112">
        <v>339</v>
      </c>
      <c r="V19" s="112">
        <v>266</v>
      </c>
      <c r="W19" s="112">
        <v>241</v>
      </c>
      <c r="X19" s="112">
        <v>278</v>
      </c>
      <c r="Y19" s="112">
        <v>411</v>
      </c>
      <c r="Z19" s="112">
        <v>818</v>
      </c>
      <c r="AA19" s="112">
        <v>504</v>
      </c>
      <c r="AB19" s="112">
        <v>129</v>
      </c>
      <c r="AC19" s="112">
        <v>1300</v>
      </c>
      <c r="AD19" s="112">
        <v>1312</v>
      </c>
    </row>
    <row r="20" spans="2:30">
      <c r="B20" s="37" t="s">
        <v>509</v>
      </c>
      <c r="C20" s="170">
        <v>0</v>
      </c>
      <c r="D20" s="170">
        <v>0</v>
      </c>
      <c r="E20" s="170">
        <v>0</v>
      </c>
      <c r="F20" s="170">
        <v>0</v>
      </c>
      <c r="G20" s="112">
        <v>28437</v>
      </c>
      <c r="H20" s="112">
        <v>36593</v>
      </c>
      <c r="I20" s="112">
        <v>34794</v>
      </c>
      <c r="J20" s="112">
        <v>25592</v>
      </c>
      <c r="K20" s="112">
        <v>21971</v>
      </c>
      <c r="L20" s="112">
        <v>15862</v>
      </c>
      <c r="M20" s="112">
        <v>34292</v>
      </c>
      <c r="N20" s="112">
        <v>36450</v>
      </c>
      <c r="O20" s="112">
        <v>64376</v>
      </c>
      <c r="P20" s="112">
        <v>42042</v>
      </c>
      <c r="Q20" s="112">
        <v>43340</v>
      </c>
      <c r="R20" s="112">
        <v>36237</v>
      </c>
      <c r="S20" s="112">
        <v>44049</v>
      </c>
      <c r="T20" s="112">
        <v>37436</v>
      </c>
      <c r="U20" s="112">
        <v>36300</v>
      </c>
      <c r="V20" s="112">
        <v>50835</v>
      </c>
      <c r="W20" s="112">
        <v>63764</v>
      </c>
      <c r="X20" s="112">
        <v>56107</v>
      </c>
      <c r="Y20" s="112">
        <v>46334</v>
      </c>
      <c r="Z20" s="112">
        <v>33429</v>
      </c>
      <c r="AA20" s="112">
        <v>21297</v>
      </c>
      <c r="AB20" s="112">
        <v>30844</v>
      </c>
      <c r="AC20" s="112">
        <v>44855</v>
      </c>
      <c r="AD20" s="112">
        <v>43539</v>
      </c>
    </row>
    <row r="21" spans="2:30">
      <c r="B21" s="37" t="s">
        <v>512</v>
      </c>
      <c r="C21" s="170">
        <v>0</v>
      </c>
      <c r="D21" s="170">
        <v>0</v>
      </c>
      <c r="E21" s="170">
        <v>0</v>
      </c>
      <c r="F21" s="170">
        <v>0</v>
      </c>
      <c r="G21" s="112">
        <v>1</v>
      </c>
      <c r="H21" s="112">
        <v>2</v>
      </c>
      <c r="I21" s="112">
        <v>3</v>
      </c>
      <c r="J21" s="112">
        <v>1</v>
      </c>
      <c r="K21" s="112">
        <v>1</v>
      </c>
      <c r="L21" s="170">
        <v>0</v>
      </c>
      <c r="M21" s="112">
        <v>1</v>
      </c>
      <c r="N21" s="112">
        <v>2</v>
      </c>
      <c r="O21" s="170">
        <v>0</v>
      </c>
      <c r="P21" s="112">
        <v>1</v>
      </c>
      <c r="Q21" s="170">
        <v>0</v>
      </c>
      <c r="R21" s="170">
        <v>0</v>
      </c>
      <c r="S21" s="112">
        <v>13</v>
      </c>
      <c r="T21" s="112">
        <v>9</v>
      </c>
      <c r="U21" s="112">
        <v>48</v>
      </c>
      <c r="V21" s="112">
        <v>16</v>
      </c>
      <c r="W21" s="112">
        <v>37</v>
      </c>
      <c r="X21" s="112">
        <v>33</v>
      </c>
      <c r="Y21" s="112">
        <v>36</v>
      </c>
      <c r="Z21" s="112">
        <v>39</v>
      </c>
      <c r="AA21" s="112">
        <v>18</v>
      </c>
      <c r="AB21" s="112">
        <v>25</v>
      </c>
      <c r="AC21" s="112">
        <v>57</v>
      </c>
      <c r="AD21" s="112">
        <v>61</v>
      </c>
    </row>
    <row r="22" spans="2:30">
      <c r="B22" s="113" t="s">
        <v>513</v>
      </c>
      <c r="C22" s="196">
        <v>0</v>
      </c>
      <c r="D22" s="196">
        <v>0</v>
      </c>
      <c r="E22" s="196">
        <v>0</v>
      </c>
      <c r="F22" s="196">
        <v>0</v>
      </c>
      <c r="G22" s="196">
        <v>0</v>
      </c>
      <c r="H22" s="196">
        <v>0</v>
      </c>
      <c r="I22" s="196">
        <v>0</v>
      </c>
      <c r="J22" s="196">
        <v>0</v>
      </c>
      <c r="K22" s="196">
        <v>0</v>
      </c>
      <c r="L22" s="196">
        <v>0</v>
      </c>
      <c r="M22" s="196">
        <v>0</v>
      </c>
      <c r="N22" s="196">
        <v>0</v>
      </c>
      <c r="O22" s="196">
        <v>0</v>
      </c>
      <c r="P22" s="196">
        <v>0</v>
      </c>
      <c r="Q22" s="196">
        <v>0</v>
      </c>
      <c r="R22" s="196">
        <v>0</v>
      </c>
      <c r="S22" s="196">
        <v>0</v>
      </c>
      <c r="T22" s="196">
        <v>0</v>
      </c>
      <c r="U22" s="196">
        <v>0</v>
      </c>
      <c r="V22" s="196">
        <v>0</v>
      </c>
      <c r="W22" s="196">
        <v>0</v>
      </c>
      <c r="X22" s="196">
        <v>0</v>
      </c>
      <c r="Y22" s="196">
        <v>0</v>
      </c>
      <c r="Z22" s="196">
        <v>0</v>
      </c>
      <c r="AA22" s="196">
        <v>0</v>
      </c>
      <c r="AB22" s="196">
        <v>0</v>
      </c>
      <c r="AC22" s="196">
        <v>0</v>
      </c>
      <c r="AD22" s="196">
        <v>0</v>
      </c>
    </row>
    <row r="23" spans="2:30" ht="6.75" customHeight="1">
      <c r="B23" s="50"/>
      <c r="C23" s="118"/>
      <c r="D23" s="118"/>
      <c r="E23" s="118"/>
      <c r="F23" s="118"/>
      <c r="G23" s="118"/>
      <c r="H23" s="118"/>
      <c r="I23" s="118"/>
      <c r="J23" s="118"/>
      <c r="K23" s="118"/>
      <c r="L23" s="118"/>
      <c r="M23" s="118"/>
      <c r="N23" s="118"/>
      <c r="O23" s="118"/>
      <c r="P23" s="118"/>
      <c r="Q23" s="118"/>
      <c r="R23" s="118"/>
      <c r="S23" s="118"/>
      <c r="T23" s="118"/>
      <c r="U23" s="118"/>
      <c r="V23" s="118"/>
      <c r="W23" s="118"/>
      <c r="X23" s="50"/>
      <c r="Y23" s="50"/>
    </row>
    <row r="24" spans="2:30" s="24" customFormat="1" ht="12.75">
      <c r="B24" s="75" t="s">
        <v>55</v>
      </c>
      <c r="C24" s="119"/>
      <c r="D24" s="119"/>
      <c r="E24" s="119"/>
      <c r="F24" s="119"/>
      <c r="G24" s="119"/>
      <c r="H24" s="119"/>
      <c r="I24" s="119"/>
      <c r="J24" s="119"/>
      <c r="K24" s="119"/>
      <c r="L24" s="119"/>
      <c r="M24" s="119"/>
      <c r="N24" s="119"/>
      <c r="O24" s="119"/>
      <c r="P24" s="119"/>
      <c r="Q24" s="119"/>
      <c r="R24" s="119"/>
      <c r="S24" s="119"/>
      <c r="T24" s="119"/>
      <c r="U24" s="119"/>
      <c r="V24" s="119"/>
      <c r="W24" s="119"/>
    </row>
    <row r="25" spans="2:30" s="24" customFormat="1" ht="168.75" customHeight="1">
      <c r="B25" s="140" t="s">
        <v>514</v>
      </c>
      <c r="C25" s="140"/>
      <c r="D25" s="140"/>
      <c r="E25" s="140"/>
      <c r="F25" s="140"/>
      <c r="G25" s="140"/>
      <c r="H25" s="140"/>
      <c r="I25" s="140"/>
      <c r="J25" s="140"/>
      <c r="K25" s="140"/>
      <c r="L25" s="140"/>
      <c r="M25" s="140"/>
      <c r="N25" s="140"/>
      <c r="O25" s="140"/>
      <c r="P25" s="140"/>
      <c r="Q25" s="140"/>
      <c r="R25" s="140"/>
      <c r="S25" s="140"/>
      <c r="T25" s="140"/>
      <c r="U25" s="140"/>
      <c r="V25" s="140"/>
      <c r="W25" s="140"/>
      <c r="X25" s="140"/>
    </row>
    <row r="26" spans="2:30" s="24" customFormat="1" ht="81.75" customHeight="1">
      <c r="B26" s="140" t="s">
        <v>537</v>
      </c>
      <c r="C26" s="140"/>
      <c r="D26" s="140"/>
      <c r="E26" s="140"/>
      <c r="F26" s="140"/>
      <c r="G26" s="140"/>
      <c r="H26" s="140"/>
      <c r="I26" s="140"/>
      <c r="J26" s="140"/>
      <c r="K26" s="140"/>
      <c r="L26" s="140"/>
      <c r="M26" s="140"/>
      <c r="N26" s="140"/>
      <c r="O26" s="140"/>
      <c r="P26" s="140"/>
      <c r="Q26" s="140"/>
      <c r="R26" s="140"/>
      <c r="S26" s="140"/>
      <c r="T26" s="140"/>
      <c r="U26" s="140"/>
      <c r="V26" s="94"/>
      <c r="W26" s="94"/>
      <c r="X26" s="94"/>
    </row>
    <row r="27" spans="2:30" s="24" customFormat="1" ht="66" customHeight="1">
      <c r="B27" s="214" t="s">
        <v>515</v>
      </c>
      <c r="C27" s="214"/>
      <c r="D27" s="214"/>
      <c r="E27" s="214"/>
      <c r="F27" s="214"/>
      <c r="G27" s="214"/>
      <c r="H27" s="214"/>
      <c r="I27" s="214"/>
      <c r="J27" s="214"/>
      <c r="K27" s="214"/>
      <c r="L27" s="214"/>
      <c r="M27" s="214"/>
      <c r="N27" s="214"/>
      <c r="O27" s="214"/>
      <c r="P27" s="214"/>
      <c r="Q27" s="214"/>
      <c r="R27" s="214"/>
      <c r="S27" s="214"/>
      <c r="T27" s="214"/>
      <c r="U27" s="214"/>
      <c r="V27" s="214"/>
      <c r="W27" s="214"/>
      <c r="X27" s="214"/>
      <c r="AA27" s="320"/>
      <c r="AB27" s="120"/>
    </row>
    <row r="28" spans="2:30" s="24" customFormat="1" ht="15">
      <c r="B28" s="78" t="s">
        <v>538</v>
      </c>
      <c r="C28" s="214"/>
      <c r="D28" s="214"/>
      <c r="E28" s="214"/>
      <c r="F28" s="214"/>
      <c r="G28" s="214"/>
      <c r="H28" s="214"/>
      <c r="I28" s="214"/>
      <c r="J28" s="214"/>
      <c r="K28" s="214"/>
      <c r="L28" s="214"/>
      <c r="M28" s="214"/>
      <c r="N28" s="214"/>
      <c r="O28" s="214"/>
      <c r="P28" s="214"/>
      <c r="Q28" s="214"/>
      <c r="R28" s="214"/>
      <c r="S28" s="214"/>
      <c r="T28" s="214"/>
      <c r="U28" s="214"/>
      <c r="V28" s="214"/>
      <c r="W28" s="214"/>
      <c r="X28" s="214"/>
      <c r="AA28" s="321"/>
      <c r="AB28" s="293"/>
    </row>
    <row r="29" spans="2:30" s="24" customFormat="1" ht="15" customHeight="1">
      <c r="B29" s="24" t="s">
        <v>884</v>
      </c>
      <c r="C29" s="78"/>
      <c r="D29" s="78"/>
      <c r="E29" s="78"/>
      <c r="F29" s="78"/>
      <c r="G29" s="78"/>
      <c r="H29" s="78"/>
      <c r="I29" s="78"/>
      <c r="J29" s="78"/>
      <c r="K29" s="78"/>
      <c r="L29" s="78"/>
      <c r="M29" s="78"/>
      <c r="N29" s="78"/>
      <c r="O29" s="78"/>
      <c r="P29" s="78"/>
      <c r="Y29" s="105"/>
      <c r="AA29" s="322"/>
      <c r="AB29" s="121"/>
    </row>
    <row r="30" spans="2:30" s="24" customFormat="1" ht="39.75" customHeight="1">
      <c r="B30" s="142" t="s">
        <v>860</v>
      </c>
      <c r="C30" s="142"/>
      <c r="D30" s="142"/>
      <c r="E30" s="142"/>
      <c r="F30" s="142"/>
      <c r="G30" s="142"/>
      <c r="H30" s="142"/>
      <c r="I30" s="142"/>
      <c r="J30" s="142"/>
      <c r="K30" s="142"/>
      <c r="L30" s="142"/>
      <c r="M30" s="142"/>
      <c r="N30" s="142"/>
      <c r="O30" s="142"/>
      <c r="P30" s="142"/>
      <c r="Q30" s="142"/>
      <c r="R30" s="76"/>
      <c r="S30" s="76"/>
      <c r="T30" s="76"/>
      <c r="U30" s="76"/>
      <c r="V30" s="76"/>
      <c r="AA30" s="122"/>
      <c r="AB30" s="123"/>
    </row>
    <row r="31" spans="2:30" s="24" customFormat="1" ht="25.5">
      <c r="B31" s="215" t="s">
        <v>533</v>
      </c>
      <c r="C31" s="215"/>
      <c r="D31" s="215"/>
      <c r="E31" s="215"/>
      <c r="F31" s="215"/>
      <c r="G31" s="215"/>
      <c r="H31" s="215"/>
      <c r="I31" s="215"/>
      <c r="J31" s="215"/>
      <c r="K31" s="215"/>
      <c r="L31" s="213"/>
      <c r="M31" s="213"/>
      <c r="N31" s="213"/>
      <c r="O31" s="213"/>
      <c r="P31" s="213"/>
      <c r="Q31" s="213"/>
      <c r="R31" s="76"/>
      <c r="S31" s="76"/>
      <c r="T31" s="76"/>
      <c r="U31" s="76"/>
      <c r="V31" s="76"/>
      <c r="AA31" s="124"/>
      <c r="AB31" s="85"/>
    </row>
    <row r="32" spans="2:30" ht="7.5" customHeight="1">
      <c r="B32" s="58"/>
      <c r="C32" s="58"/>
      <c r="D32" s="58"/>
      <c r="E32" s="58"/>
      <c r="F32" s="58"/>
      <c r="G32" s="58"/>
      <c r="H32" s="58"/>
      <c r="I32" s="58"/>
      <c r="J32" s="58"/>
      <c r="K32" s="58"/>
      <c r="L32" s="58"/>
      <c r="M32" s="58"/>
      <c r="N32" s="58"/>
      <c r="O32" s="58"/>
      <c r="P32" s="58"/>
      <c r="Q32" s="58"/>
      <c r="R32" s="58"/>
      <c r="S32" s="58"/>
      <c r="T32" s="58"/>
      <c r="U32" s="58"/>
      <c r="V32" s="58"/>
      <c r="W32" s="38"/>
      <c r="X32" s="38"/>
      <c r="AA32" s="125"/>
      <c r="AB32" s="29"/>
    </row>
    <row r="33" spans="2:28" hidden="1">
      <c r="B33" s="58"/>
      <c r="C33" s="58"/>
      <c r="D33" s="58"/>
      <c r="E33" s="58"/>
      <c r="F33" s="58"/>
      <c r="G33" s="58"/>
      <c r="H33" s="58"/>
      <c r="I33" s="58"/>
      <c r="J33" s="58"/>
      <c r="K33" s="58"/>
      <c r="L33" s="58"/>
      <c r="M33" s="58"/>
      <c r="N33" s="58"/>
      <c r="O33" s="58"/>
      <c r="P33" s="58"/>
      <c r="Q33" s="58"/>
      <c r="R33" s="58"/>
      <c r="S33" s="58"/>
      <c r="T33" s="58"/>
      <c r="U33" s="58"/>
      <c r="V33" s="58"/>
      <c r="W33" s="38"/>
      <c r="X33" s="38"/>
      <c r="AA33" s="83"/>
      <c r="AB33" s="97"/>
    </row>
    <row r="34" spans="2:28" hidden="1">
      <c r="B34" s="58"/>
      <c r="C34" s="126"/>
      <c r="D34" s="126"/>
      <c r="E34" s="126"/>
      <c r="F34" s="126"/>
      <c r="G34" s="126"/>
      <c r="H34" s="126"/>
      <c r="I34" s="126"/>
      <c r="J34" s="126"/>
      <c r="K34" s="126"/>
      <c r="L34" s="126"/>
      <c r="M34" s="126"/>
      <c r="N34" s="126"/>
      <c r="O34" s="126"/>
      <c r="P34" s="126"/>
      <c r="Q34" s="126"/>
      <c r="R34" s="126"/>
      <c r="S34" s="126"/>
      <c r="T34" s="126"/>
      <c r="U34" s="126"/>
      <c r="V34" s="126"/>
      <c r="W34" s="126"/>
      <c r="X34" s="6"/>
      <c r="AA34" s="31"/>
      <c r="AB34" s="29"/>
    </row>
    <row r="35" spans="2:28" hidden="1">
      <c r="B35" s="58"/>
      <c r="C35" s="58"/>
      <c r="D35" s="58"/>
      <c r="E35" s="58"/>
      <c r="F35" s="58"/>
      <c r="G35" s="58"/>
      <c r="H35" s="58"/>
      <c r="I35" s="58"/>
      <c r="J35" s="58"/>
      <c r="K35" s="58"/>
      <c r="L35" s="58"/>
      <c r="M35" s="58"/>
      <c r="N35" s="58"/>
      <c r="O35" s="58"/>
      <c r="P35" s="58"/>
      <c r="Q35" s="58"/>
      <c r="R35" s="58"/>
      <c r="S35" s="58"/>
      <c r="T35" s="58"/>
      <c r="U35" s="58"/>
      <c r="V35" s="58"/>
      <c r="AA35" s="100"/>
      <c r="AB35" s="97"/>
    </row>
    <row r="36" spans="2:28" hidden="1">
      <c r="AA36" s="31"/>
      <c r="AB36" s="29"/>
    </row>
    <row r="37" spans="2:28" hidden="1">
      <c r="AA37" s="101"/>
      <c r="AB37" s="85"/>
    </row>
    <row r="38" spans="2:28" hidden="1">
      <c r="AA38" s="83"/>
      <c r="AB38" s="97"/>
    </row>
    <row r="39" spans="2:28" hidden="1">
      <c r="AA39" s="31"/>
      <c r="AB39" s="29"/>
    </row>
    <row r="40" spans="2:28" hidden="1">
      <c r="AA40" s="83"/>
      <c r="AB40" s="97"/>
    </row>
    <row r="41" spans="2:28" hidden="1">
      <c r="AA41" s="31"/>
      <c r="AB41" s="29"/>
    </row>
    <row r="42" spans="2:28" hidden="1">
      <c r="AA42" s="86"/>
      <c r="AB42" s="123"/>
    </row>
    <row r="43" spans="2:28" hidden="1">
      <c r="AA43" s="124"/>
      <c r="AB43" s="127"/>
    </row>
    <row r="44" spans="2:28" hidden="1">
      <c r="AA44" s="99"/>
      <c r="AB44" s="29"/>
    </row>
    <row r="45" spans="2:28" hidden="1">
      <c r="AA45" s="86"/>
      <c r="AB45" s="127"/>
    </row>
    <row r="46" spans="2:28" hidden="1">
      <c r="AA46" s="99"/>
      <c r="AB46" s="29"/>
    </row>
    <row r="47" spans="2:28" hidden="1">
      <c r="AA47" s="86"/>
      <c r="AB47" s="85"/>
    </row>
    <row r="48" spans="2:28" hidden="1">
      <c r="AA48" s="30"/>
      <c r="AB48" s="29"/>
    </row>
    <row r="49" spans="27:28" hidden="1">
      <c r="AA49" s="86"/>
      <c r="AB49" s="29"/>
    </row>
    <row r="50" spans="27:28" hidden="1">
      <c r="AA50" s="86"/>
      <c r="AB50" s="127"/>
    </row>
    <row r="51" spans="27:28" hidden="1">
      <c r="AA51" s="99"/>
      <c r="AB51" s="29"/>
    </row>
    <row r="52" spans="27:28" hidden="1">
      <c r="AA52" s="86"/>
      <c r="AB52" s="29"/>
    </row>
    <row r="53" spans="27:28" hidden="1">
      <c r="AA53" s="86"/>
      <c r="AB53" s="96"/>
    </row>
    <row r="54" spans="27:28" hidden="1">
      <c r="AA54" s="86"/>
      <c r="AB54" s="96"/>
    </row>
    <row r="55" spans="27:28" hidden="1">
      <c r="AA55" s="86"/>
      <c r="AB55" s="96"/>
    </row>
    <row r="56" spans="27:28" hidden="1">
      <c r="AA56" s="86"/>
      <c r="AB56" s="85"/>
    </row>
    <row r="57" spans="27:28" hidden="1">
      <c r="AA57" s="86"/>
      <c r="AB57" s="29"/>
    </row>
    <row r="58" spans="27:28" hidden="1">
      <c r="AA58" s="86"/>
      <c r="AB58" s="96"/>
    </row>
    <row r="59" spans="27:28" hidden="1">
      <c r="AA59" s="86"/>
      <c r="AB59" s="29"/>
    </row>
    <row r="60" spans="27:28" hidden="1">
      <c r="AA60" s="86"/>
      <c r="AB60" s="85"/>
    </row>
    <row r="61" spans="27:28" hidden="1">
      <c r="AA61" s="86"/>
      <c r="AB61" s="127"/>
    </row>
    <row r="62" spans="27:28" hidden="1">
      <c r="AA62" s="99"/>
      <c r="AB62" s="85"/>
    </row>
    <row r="63" spans="27:28" hidden="1">
      <c r="AA63" s="86"/>
      <c r="AB63" s="85"/>
    </row>
    <row r="64" spans="27:28" hidden="1">
      <c r="AA64" s="86"/>
      <c r="AB64" s="85"/>
    </row>
    <row r="65" spans="27:28" hidden="1">
      <c r="AA65" s="86"/>
      <c r="AB65" s="85"/>
    </row>
    <row r="66" spans="27:28" hidden="1">
      <c r="AA66" s="86"/>
      <c r="AB66" s="123"/>
    </row>
    <row r="67" spans="27:28" hidden="1">
      <c r="AA67" s="124"/>
      <c r="AB67" s="29"/>
    </row>
    <row r="68" spans="27:28" hidden="1">
      <c r="AA68" s="30"/>
      <c r="AB68" s="29"/>
    </row>
    <row r="69" spans="27:28" hidden="1">
      <c r="AA69" s="30"/>
      <c r="AB69" s="29"/>
    </row>
    <row r="70" spans="27:28" hidden="1">
      <c r="AA70" s="30"/>
      <c r="AB70" s="29"/>
    </row>
    <row r="71" spans="27:28" hidden="1">
      <c r="AA71" s="30"/>
      <c r="AB71" s="29"/>
    </row>
    <row r="72" spans="27:28" hidden="1">
      <c r="AA72" s="30"/>
      <c r="AB72" s="29"/>
    </row>
    <row r="73" spans="27:28" hidden="1">
      <c r="AA73" s="30"/>
      <c r="AB73" s="29"/>
    </row>
    <row r="74" spans="27:28" hidden="1">
      <c r="AA74" s="30"/>
      <c r="AB74" s="29"/>
    </row>
    <row r="75" spans="27:28" hidden="1">
      <c r="AA75" s="30"/>
      <c r="AB75" s="29"/>
    </row>
    <row r="76" spans="27:28" hidden="1">
      <c r="AA76" s="30"/>
      <c r="AB76" s="29"/>
    </row>
    <row r="77" spans="27:28" hidden="1">
      <c r="AA77" s="30"/>
      <c r="AB77" s="29"/>
    </row>
    <row r="78" spans="27:28" hidden="1">
      <c r="AA78" s="30"/>
      <c r="AB78" s="29"/>
    </row>
    <row r="79" spans="27:28" hidden="1">
      <c r="AA79" s="30"/>
      <c r="AB79" s="29"/>
    </row>
    <row r="80" spans="27:28" hidden="1">
      <c r="AA80" s="30"/>
      <c r="AB80" s="123"/>
    </row>
    <row r="81" spans="27:28" hidden="1">
      <c r="AA81" s="124"/>
      <c r="AB81" s="29"/>
    </row>
    <row r="82" spans="27:28" hidden="1">
      <c r="AA82" s="31"/>
      <c r="AB82" s="85"/>
    </row>
    <row r="83" spans="27:28" hidden="1">
      <c r="AA83" s="97"/>
      <c r="AB83" s="85"/>
    </row>
    <row r="84" spans="27:28" hidden="1">
      <c r="AA84" s="97"/>
      <c r="AB84" s="29"/>
    </row>
    <row r="85" spans="27:28" hidden="1">
      <c r="AA85" s="31"/>
      <c r="AB85" s="29"/>
    </row>
    <row r="86" spans="27:28" hidden="1">
      <c r="AA86" s="31"/>
      <c r="AB86" s="85"/>
    </row>
    <row r="87" spans="27:28" hidden="1">
      <c r="AA87" s="99"/>
      <c r="AB87" s="123"/>
    </row>
    <row r="88" spans="27:28" hidden="1">
      <c r="AA88" s="124"/>
      <c r="AB88" s="29"/>
    </row>
    <row r="89" spans="27:28" hidden="1">
      <c r="AA89" s="31"/>
      <c r="AB89" s="29"/>
    </row>
    <row r="90" spans="27:28" hidden="1">
      <c r="AA90" s="31"/>
      <c r="AB90" s="85"/>
    </row>
    <row r="91" spans="27:28" hidden="1">
      <c r="AA91" s="31"/>
      <c r="AB91" s="34"/>
    </row>
    <row r="92" spans="27:28" hidden="1">
      <c r="AA92" s="92"/>
    </row>
  </sheetData>
  <mergeCells count="6">
    <mergeCell ref="AA27:AA29"/>
    <mergeCell ref="AE3:AE6"/>
    <mergeCell ref="E2:X2"/>
    <mergeCell ref="B3:B4"/>
    <mergeCell ref="C3:AC3"/>
    <mergeCell ref="C14:AC14"/>
  </mergeCells>
  <conditionalFormatting sqref="C18:F21">
    <cfRule type="cellIs" dxfId="113" priority="7" operator="equal">
      <formula>0</formula>
    </cfRule>
    <cfRule type="cellIs" dxfId="112" priority="8" operator="equal">
      <formula>$E$180</formula>
    </cfRule>
  </conditionalFormatting>
  <conditionalFormatting sqref="C22:AD22">
    <cfRule type="cellIs" dxfId="111" priority="9" operator="equal">
      <formula>0</formula>
    </cfRule>
    <cfRule type="cellIs" dxfId="110" priority="10" operator="equal">
      <formula>$E$180</formula>
    </cfRule>
  </conditionalFormatting>
  <conditionalFormatting sqref="L21">
    <cfRule type="cellIs" dxfId="109" priority="5" operator="equal">
      <formula>0</formula>
    </cfRule>
    <cfRule type="cellIs" dxfId="108" priority="6" operator="equal">
      <formula>$E$180</formula>
    </cfRule>
  </conditionalFormatting>
  <conditionalFormatting sqref="O21">
    <cfRule type="cellIs" dxfId="107" priority="3" operator="equal">
      <formula>0</formula>
    </cfRule>
    <cfRule type="cellIs" dxfId="106" priority="4" operator="equal">
      <formula>$E$180</formula>
    </cfRule>
  </conditionalFormatting>
  <conditionalFormatting sqref="Q21:R21">
    <cfRule type="cellIs" dxfId="105" priority="1" operator="equal">
      <formula>0</formula>
    </cfRule>
    <cfRule type="cellIs" dxfId="104" priority="2" operator="equal">
      <formula>$E$180</formula>
    </cfRule>
  </conditionalFormatting>
  <conditionalFormatting sqref="AB42 AB51:AB55 AB57:AB59">
    <cfRule type="cellIs" dxfId="103" priority="17" operator="equal">
      <formula>"N.D."</formula>
    </cfRule>
  </conditionalFormatting>
  <conditionalFormatting sqref="AB44 AB46 AB48:AB49 AB84:AB85">
    <cfRule type="cellIs" dxfId="102" priority="16" operator="equal">
      <formula>"N.D."</formula>
    </cfRule>
  </conditionalFormatting>
  <conditionalFormatting sqref="AB66:AB81">
    <cfRule type="cellIs" dxfId="101" priority="12" operator="equal">
      <formula>"N.D."</formula>
    </cfRule>
  </conditionalFormatting>
  <conditionalFormatting sqref="AB87:AB89">
    <cfRule type="cellIs" dxfId="100" priority="11" operator="equal">
      <formula>"N.D."</formula>
    </cfRule>
  </conditionalFormatting>
  <conditionalFormatting sqref="AB91">
    <cfRule type="cellIs" dxfId="99" priority="13" operator="equal">
      <formula>"N.D."</formula>
    </cfRule>
  </conditionalFormatting>
  <hyperlinks>
    <hyperlink ref="B31" r:id="rId1" display="https://travel.state.gov/content/travel/en/legal/visa-law0/visa-statistics/annual-reports.html" xr:uid="{00000000-0004-0000-0700-000000000000}"/>
    <hyperlink ref="AE3:AE6" location="Índice!A1" display="Regresar" xr:uid="{00000000-0004-0000-0700-00000100000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80"/>
  <sheetViews>
    <sheetView zoomScaleNormal="100" workbookViewId="0">
      <pane xSplit="2" ySplit="5" topLeftCell="C6" activePane="bottomRight" state="frozen"/>
      <selection pane="topRight" activeCell="C1" sqref="C1"/>
      <selection pane="bottomLeft" activeCell="A6" sqref="A6"/>
      <selection pane="bottomRight" activeCell="C2" sqref="C2:T2"/>
    </sheetView>
  </sheetViews>
  <sheetFormatPr baseColWidth="10" defaultColWidth="0" defaultRowHeight="18" zeroHeight="1"/>
  <cols>
    <col min="1" max="1" width="2.28515625" style="1" customWidth="1"/>
    <col min="2" max="2" width="74.85546875" style="1" customWidth="1"/>
    <col min="3" max="17" width="11.42578125" style="1" customWidth="1"/>
    <col min="18" max="26" width="11.42578125" style="61" customWidth="1"/>
    <col min="27" max="27" width="11.42578125" style="1" customWidth="1"/>
    <col min="28" max="28" width="2.85546875" style="1" customWidth="1"/>
    <col min="29" max="34" width="0" style="1" hidden="1" customWidth="1"/>
    <col min="35" max="16384" width="11.42578125" style="1" hidden="1"/>
  </cols>
  <sheetData>
    <row r="1" spans="2:34"/>
    <row r="2" spans="2:34" ht="52.5" customHeight="1">
      <c r="C2" s="308" t="s">
        <v>858</v>
      </c>
      <c r="D2" s="308"/>
      <c r="E2" s="308"/>
      <c r="F2" s="308"/>
      <c r="G2" s="308"/>
      <c r="H2" s="308"/>
      <c r="I2" s="308"/>
      <c r="J2" s="308"/>
      <c r="K2" s="308"/>
      <c r="L2" s="308"/>
      <c r="M2" s="308"/>
      <c r="N2" s="308"/>
      <c r="O2" s="308"/>
      <c r="P2" s="308"/>
      <c r="Q2" s="308"/>
      <c r="R2" s="308"/>
      <c r="S2" s="308"/>
      <c r="T2" s="308"/>
    </row>
    <row r="3" spans="2:34">
      <c r="B3" s="316" t="s">
        <v>518</v>
      </c>
      <c r="C3" s="319" t="s">
        <v>230</v>
      </c>
      <c r="D3" s="319"/>
      <c r="E3" s="319"/>
      <c r="F3" s="319"/>
      <c r="G3" s="319"/>
      <c r="H3" s="319"/>
      <c r="I3" s="319"/>
      <c r="J3" s="319"/>
      <c r="K3" s="319"/>
      <c r="L3" s="319"/>
      <c r="M3" s="319"/>
      <c r="N3" s="319"/>
      <c r="O3" s="319"/>
      <c r="P3" s="319"/>
      <c r="Q3" s="319"/>
      <c r="R3" s="319"/>
      <c r="S3" s="319"/>
      <c r="T3" s="319"/>
      <c r="U3" s="319"/>
      <c r="V3" s="319"/>
      <c r="W3" s="319"/>
      <c r="X3" s="319"/>
      <c r="Y3" s="319"/>
      <c r="Z3" s="279"/>
      <c r="AA3" s="309" t="s">
        <v>524</v>
      </c>
    </row>
    <row r="4" spans="2:34">
      <c r="B4" s="300"/>
      <c r="C4" s="252">
        <v>2000</v>
      </c>
      <c r="D4" s="252">
        <v>2001</v>
      </c>
      <c r="E4" s="252">
        <v>2002</v>
      </c>
      <c r="F4" s="252">
        <v>2003</v>
      </c>
      <c r="G4" s="252">
        <v>2004</v>
      </c>
      <c r="H4" s="252">
        <v>2005</v>
      </c>
      <c r="I4" s="252">
        <v>2006</v>
      </c>
      <c r="J4" s="252">
        <v>2007</v>
      </c>
      <c r="K4" s="252">
        <v>2008</v>
      </c>
      <c r="L4" s="252">
        <v>2009</v>
      </c>
      <c r="M4" s="252">
        <v>2010</v>
      </c>
      <c r="N4" s="252">
        <v>2011</v>
      </c>
      <c r="O4" s="252">
        <v>2012</v>
      </c>
      <c r="P4" s="252">
        <v>2013</v>
      </c>
      <c r="Q4" s="252">
        <v>2014</v>
      </c>
      <c r="R4" s="252" t="s">
        <v>474</v>
      </c>
      <c r="S4" s="252">
        <v>2016</v>
      </c>
      <c r="T4" s="252">
        <v>2017</v>
      </c>
      <c r="U4" s="252">
        <v>2018</v>
      </c>
      <c r="V4" s="252">
        <v>2019</v>
      </c>
      <c r="W4" s="252">
        <v>2020</v>
      </c>
      <c r="X4" s="252">
        <v>2021</v>
      </c>
      <c r="Y4" s="252">
        <v>2022</v>
      </c>
      <c r="Z4" s="290">
        <v>2023</v>
      </c>
      <c r="AA4" s="309"/>
    </row>
    <row r="5" spans="2:34" ht="20.25" customHeight="1">
      <c r="B5" s="238" t="s">
        <v>242</v>
      </c>
      <c r="C5" s="239">
        <f t="shared" ref="C5:X5" si="0">C7+C20+C45+C59</f>
        <v>68412</v>
      </c>
      <c r="D5" s="239">
        <f t="shared" si="0"/>
        <v>63028</v>
      </c>
      <c r="E5" s="239">
        <f t="shared" si="0"/>
        <v>53119</v>
      </c>
      <c r="F5" s="239">
        <f t="shared" si="0"/>
        <v>39930</v>
      </c>
      <c r="G5" s="239">
        <f t="shared" si="0"/>
        <v>44821</v>
      </c>
      <c r="H5" s="239">
        <f t="shared" si="0"/>
        <v>36381</v>
      </c>
      <c r="I5" s="239">
        <f t="shared" si="0"/>
        <v>52485</v>
      </c>
      <c r="J5" s="239">
        <f t="shared" si="0"/>
        <v>53327</v>
      </c>
      <c r="K5" s="239">
        <f t="shared" si="0"/>
        <v>91475</v>
      </c>
      <c r="L5" s="239">
        <f t="shared" si="0"/>
        <v>74769</v>
      </c>
      <c r="M5" s="239">
        <f t="shared" si="0"/>
        <v>65621</v>
      </c>
      <c r="N5" s="239">
        <f t="shared" si="0"/>
        <v>69532</v>
      </c>
      <c r="O5" s="239">
        <f t="shared" si="0"/>
        <v>76406</v>
      </c>
      <c r="P5" s="239">
        <f t="shared" si="0"/>
        <v>64498</v>
      </c>
      <c r="Q5" s="239">
        <f t="shared" si="0"/>
        <v>61520</v>
      </c>
      <c r="R5" s="240">
        <f t="shared" si="0"/>
        <v>82476</v>
      </c>
      <c r="S5" s="240">
        <f t="shared" si="0"/>
        <v>89234</v>
      </c>
      <c r="T5" s="240">
        <f t="shared" si="0"/>
        <v>84045</v>
      </c>
      <c r="U5" s="240">
        <f t="shared" si="0"/>
        <v>74901</v>
      </c>
      <c r="V5" s="240">
        <f t="shared" si="0"/>
        <v>54545</v>
      </c>
      <c r="W5" s="240">
        <f t="shared" si="0"/>
        <v>29128</v>
      </c>
      <c r="X5" s="240">
        <f t="shared" si="0"/>
        <v>40597</v>
      </c>
      <c r="Y5" s="240">
        <f>Y7+Y20+Y45+Y59</f>
        <v>66528</v>
      </c>
      <c r="Z5" s="240">
        <f>Z7+Z20+Z45+Z59</f>
        <v>74583</v>
      </c>
      <c r="AA5" s="309"/>
      <c r="AB5" s="221"/>
      <c r="AC5" s="221"/>
      <c r="AD5" s="221"/>
      <c r="AE5" s="221"/>
      <c r="AF5" s="221"/>
      <c r="AG5" s="221"/>
      <c r="AH5" s="221"/>
    </row>
    <row r="6" spans="2:34" ht="3.75" customHeight="1">
      <c r="B6" s="241"/>
      <c r="C6" s="242"/>
      <c r="D6" s="242"/>
      <c r="E6" s="242"/>
      <c r="F6" s="242"/>
      <c r="G6" s="242"/>
      <c r="H6" s="242"/>
      <c r="I6" s="242"/>
      <c r="J6" s="242"/>
      <c r="K6" s="242"/>
      <c r="L6" s="242"/>
      <c r="M6" s="242"/>
      <c r="N6" s="242"/>
      <c r="O6" s="242"/>
      <c r="P6" s="242"/>
      <c r="Q6" s="242"/>
      <c r="R6" s="111"/>
      <c r="S6" s="111"/>
      <c r="T6" s="111"/>
      <c r="U6" s="111"/>
      <c r="V6" s="111"/>
      <c r="W6" s="111"/>
      <c r="X6" s="111"/>
      <c r="Y6" s="111"/>
      <c r="Z6" s="111"/>
      <c r="AA6" s="221"/>
      <c r="AB6" s="221"/>
      <c r="AC6" s="221"/>
      <c r="AD6" s="221"/>
      <c r="AE6" s="221"/>
      <c r="AF6" s="221"/>
      <c r="AG6" s="221"/>
      <c r="AH6" s="221"/>
    </row>
    <row r="7" spans="2:34">
      <c r="B7" s="243" t="s">
        <v>250</v>
      </c>
      <c r="C7" s="244">
        <f>SUM(C8:C18)</f>
        <v>39572</v>
      </c>
      <c r="D7" s="244">
        <f>SUM(D8:D18)</f>
        <v>25458</v>
      </c>
      <c r="E7" s="244">
        <f>SUM(E8:E18)</f>
        <v>17515</v>
      </c>
      <c r="F7" s="244">
        <f t="shared" ref="F7:Z7" si="1">SUM(F8:F18)</f>
        <v>13639</v>
      </c>
      <c r="G7" s="244">
        <f t="shared" si="1"/>
        <v>22428</v>
      </c>
      <c r="H7" s="244">
        <f t="shared" si="1"/>
        <v>20082</v>
      </c>
      <c r="I7" s="244">
        <f t="shared" si="1"/>
        <v>17718</v>
      </c>
      <c r="J7" s="244">
        <f t="shared" si="1"/>
        <v>16407</v>
      </c>
      <c r="K7" s="244">
        <f t="shared" si="1"/>
        <v>26854</v>
      </c>
      <c r="L7" s="244">
        <f t="shared" si="1"/>
        <v>32351</v>
      </c>
      <c r="M7" s="244">
        <f t="shared" si="1"/>
        <v>22005</v>
      </c>
      <c r="N7" s="244">
        <f t="shared" si="1"/>
        <v>32881</v>
      </c>
      <c r="O7" s="244">
        <f t="shared" si="1"/>
        <v>32026</v>
      </c>
      <c r="P7" s="244">
        <f t="shared" si="1"/>
        <v>26555</v>
      </c>
      <c r="Q7" s="244">
        <f t="shared" si="1"/>
        <v>24833</v>
      </c>
      <c r="R7" s="245">
        <f t="shared" si="1"/>
        <v>31359</v>
      </c>
      <c r="S7" s="245">
        <f t="shared" si="1"/>
        <v>25192</v>
      </c>
      <c r="T7" s="245">
        <f t="shared" si="1"/>
        <v>27627</v>
      </c>
      <c r="U7" s="245">
        <f t="shared" si="1"/>
        <v>28120</v>
      </c>
      <c r="V7" s="245">
        <f t="shared" si="1"/>
        <v>20259</v>
      </c>
      <c r="W7" s="245">
        <f>SUM(W8:W18)</f>
        <v>7309</v>
      </c>
      <c r="X7" s="245">
        <f t="shared" si="1"/>
        <v>9599</v>
      </c>
      <c r="Y7" s="245">
        <f t="shared" si="1"/>
        <v>20316</v>
      </c>
      <c r="Z7" s="245">
        <f t="shared" si="1"/>
        <v>29671</v>
      </c>
    </row>
    <row r="8" spans="2:34">
      <c r="B8" s="125" t="s">
        <v>218</v>
      </c>
      <c r="C8" s="246"/>
      <c r="D8" s="246"/>
      <c r="E8" s="246"/>
      <c r="F8" s="246"/>
      <c r="G8" s="12"/>
      <c r="H8" s="12"/>
      <c r="I8" s="12"/>
      <c r="J8" s="12"/>
      <c r="K8" s="12"/>
      <c r="L8" s="12"/>
      <c r="M8" s="12"/>
      <c r="N8" s="12"/>
      <c r="O8" s="12"/>
      <c r="P8" s="12"/>
      <c r="Q8" s="12"/>
      <c r="R8" s="112"/>
      <c r="S8" s="225"/>
      <c r="T8" s="225"/>
      <c r="U8" s="48"/>
      <c r="V8" s="48"/>
      <c r="W8" s="48"/>
      <c r="X8" s="48"/>
      <c r="Y8" s="48"/>
      <c r="Z8" s="48"/>
    </row>
    <row r="9" spans="2:34">
      <c r="B9" s="83" t="s">
        <v>255</v>
      </c>
      <c r="C9" s="12">
        <v>711</v>
      </c>
      <c r="D9" s="12">
        <v>669</v>
      </c>
      <c r="E9" s="12">
        <v>309</v>
      </c>
      <c r="F9" s="12">
        <v>594</v>
      </c>
      <c r="G9" s="12">
        <v>405</v>
      </c>
      <c r="H9" s="12">
        <v>319</v>
      </c>
      <c r="I9" s="12">
        <v>427</v>
      </c>
      <c r="J9" s="12">
        <v>376</v>
      </c>
      <c r="K9" s="12">
        <v>411</v>
      </c>
      <c r="L9" s="12">
        <v>374</v>
      </c>
      <c r="M9" s="12">
        <v>495</v>
      </c>
      <c r="N9" s="12">
        <v>462</v>
      </c>
      <c r="O9" s="12">
        <v>487</v>
      </c>
      <c r="P9" s="12">
        <v>555</v>
      </c>
      <c r="Q9" s="12">
        <v>757</v>
      </c>
      <c r="R9" s="112">
        <v>723</v>
      </c>
      <c r="S9" s="112">
        <v>628</v>
      </c>
      <c r="T9" s="112">
        <v>476</v>
      </c>
      <c r="U9" s="112">
        <v>1476</v>
      </c>
      <c r="V9" s="112">
        <v>1064</v>
      </c>
      <c r="W9" s="112">
        <v>449</v>
      </c>
      <c r="X9" s="112">
        <v>329</v>
      </c>
      <c r="Y9" s="112">
        <v>1357</v>
      </c>
      <c r="Z9" s="112">
        <v>2347</v>
      </c>
      <c r="AA9" s="221"/>
    </row>
    <row r="10" spans="2:34">
      <c r="B10" s="31" t="s">
        <v>219</v>
      </c>
      <c r="C10" s="12"/>
      <c r="D10" s="12"/>
      <c r="E10" s="12"/>
      <c r="F10" s="12"/>
      <c r="G10" s="12"/>
      <c r="H10" s="12"/>
      <c r="I10" s="12"/>
      <c r="J10" s="12"/>
      <c r="K10" s="12"/>
      <c r="L10" s="12"/>
      <c r="M10" s="12"/>
      <c r="N10" s="12"/>
      <c r="O10" s="12"/>
      <c r="P10" s="12"/>
      <c r="Q10" s="12"/>
      <c r="R10" s="112"/>
      <c r="S10" s="225"/>
      <c r="T10" s="225"/>
      <c r="U10" s="48"/>
      <c r="V10" s="48"/>
      <c r="W10" s="48"/>
      <c r="X10" s="48"/>
      <c r="Y10" s="48"/>
      <c r="Z10" s="48"/>
    </row>
    <row r="11" spans="2:34">
      <c r="B11" s="83" t="s">
        <v>231</v>
      </c>
      <c r="C11" s="12">
        <v>32964</v>
      </c>
      <c r="D11" s="12">
        <v>17717</v>
      </c>
      <c r="E11" s="12">
        <v>13073</v>
      </c>
      <c r="F11" s="12">
        <v>7956</v>
      </c>
      <c r="G11" s="12">
        <v>16080</v>
      </c>
      <c r="H11" s="12">
        <v>15322</v>
      </c>
      <c r="I11" s="12">
        <v>13384</v>
      </c>
      <c r="J11" s="12">
        <v>12005</v>
      </c>
      <c r="K11" s="12">
        <v>22846</v>
      </c>
      <c r="L11" s="12">
        <v>28460</v>
      </c>
      <c r="M11" s="12">
        <v>18329</v>
      </c>
      <c r="N11" s="12">
        <v>28030</v>
      </c>
      <c r="O11" s="12">
        <v>27744</v>
      </c>
      <c r="P11" s="12">
        <v>21334</v>
      </c>
      <c r="Q11" s="12">
        <v>18442</v>
      </c>
      <c r="R11" s="112">
        <v>25543</v>
      </c>
      <c r="S11" s="112">
        <v>19405</v>
      </c>
      <c r="T11" s="112">
        <v>21170</v>
      </c>
      <c r="U11" s="112">
        <v>20174</v>
      </c>
      <c r="V11" s="112">
        <v>15354</v>
      </c>
      <c r="W11" s="112">
        <v>5433</v>
      </c>
      <c r="X11" s="112">
        <v>7313</v>
      </c>
      <c r="Y11" s="112">
        <v>12520</v>
      </c>
      <c r="Z11" s="112">
        <v>14813</v>
      </c>
    </row>
    <row r="12" spans="2:34">
      <c r="B12" s="31" t="s">
        <v>220</v>
      </c>
      <c r="C12" s="12"/>
      <c r="D12" s="12"/>
      <c r="E12" s="12"/>
      <c r="F12" s="12"/>
      <c r="G12" s="12"/>
      <c r="H12" s="12"/>
      <c r="I12" s="12"/>
      <c r="J12" s="12"/>
      <c r="K12" s="12"/>
      <c r="L12" s="12"/>
      <c r="M12" s="12"/>
      <c r="N12" s="12"/>
      <c r="O12" s="12"/>
      <c r="P12" s="12"/>
      <c r="Q12" s="12"/>
      <c r="R12" s="112"/>
      <c r="S12" s="225"/>
      <c r="T12" s="225"/>
      <c r="U12" s="48"/>
      <c r="V12" s="48"/>
      <c r="W12" s="48"/>
      <c r="X12" s="48"/>
      <c r="Y12" s="48"/>
      <c r="Z12" s="48"/>
    </row>
    <row r="13" spans="2:34">
      <c r="B13" s="83" t="s">
        <v>232</v>
      </c>
      <c r="C13" s="170">
        <v>0</v>
      </c>
      <c r="D13" s="170">
        <v>0</v>
      </c>
      <c r="E13" s="170">
        <v>0</v>
      </c>
      <c r="F13" s="170">
        <v>0</v>
      </c>
      <c r="G13" s="170">
        <v>0</v>
      </c>
      <c r="H13" s="170">
        <v>0</v>
      </c>
      <c r="I13" s="170">
        <v>0</v>
      </c>
      <c r="J13" s="170">
        <v>0</v>
      </c>
      <c r="K13" s="170">
        <v>0</v>
      </c>
      <c r="L13" s="170">
        <v>0</v>
      </c>
      <c r="M13" s="170">
        <v>0</v>
      </c>
      <c r="N13" s="170">
        <v>0</v>
      </c>
      <c r="O13" s="170">
        <v>0</v>
      </c>
      <c r="P13" s="170">
        <v>0</v>
      </c>
      <c r="Q13" s="170">
        <v>0</v>
      </c>
      <c r="R13" s="170">
        <v>0</v>
      </c>
      <c r="S13" s="170">
        <v>0</v>
      </c>
      <c r="T13" s="170">
        <v>0</v>
      </c>
      <c r="U13" s="170">
        <v>0</v>
      </c>
      <c r="V13" s="170">
        <v>0</v>
      </c>
      <c r="W13" s="170">
        <v>0</v>
      </c>
      <c r="X13" s="170">
        <v>0</v>
      </c>
      <c r="Y13" s="170">
        <v>0</v>
      </c>
      <c r="Z13" s="170">
        <v>0</v>
      </c>
    </row>
    <row r="14" spans="2:34">
      <c r="B14" s="83" t="s">
        <v>256</v>
      </c>
      <c r="C14" s="12">
        <v>1229</v>
      </c>
      <c r="D14" s="12">
        <v>796</v>
      </c>
      <c r="E14" s="12">
        <v>269</v>
      </c>
      <c r="F14" s="12">
        <v>779</v>
      </c>
      <c r="G14" s="12">
        <v>555</v>
      </c>
      <c r="H14" s="12">
        <v>508</v>
      </c>
      <c r="I14" s="12">
        <v>616</v>
      </c>
      <c r="J14" s="12">
        <v>547</v>
      </c>
      <c r="K14" s="12">
        <v>653</v>
      </c>
      <c r="L14" s="12">
        <v>524</v>
      </c>
      <c r="M14" s="12">
        <v>678</v>
      </c>
      <c r="N14" s="12">
        <v>858</v>
      </c>
      <c r="O14" s="12">
        <v>656</v>
      </c>
      <c r="P14" s="12">
        <v>626</v>
      </c>
      <c r="Q14" s="12">
        <v>1023</v>
      </c>
      <c r="R14" s="112">
        <v>1081</v>
      </c>
      <c r="S14" s="112">
        <v>1200</v>
      </c>
      <c r="T14" s="112">
        <v>1227</v>
      </c>
      <c r="U14" s="112">
        <v>1101</v>
      </c>
      <c r="V14" s="63">
        <v>733</v>
      </c>
      <c r="W14" s="63">
        <v>364</v>
      </c>
      <c r="X14" s="63">
        <v>420</v>
      </c>
      <c r="Y14" s="63">
        <v>944</v>
      </c>
      <c r="Z14" s="63">
        <v>2569</v>
      </c>
    </row>
    <row r="15" spans="2:34">
      <c r="B15" s="31" t="s">
        <v>221</v>
      </c>
      <c r="C15" s="12"/>
      <c r="D15" s="12"/>
      <c r="E15" s="12"/>
      <c r="F15" s="12"/>
      <c r="G15" s="12"/>
      <c r="H15" s="12"/>
      <c r="I15" s="12"/>
      <c r="J15" s="12"/>
      <c r="K15" s="12"/>
      <c r="L15" s="12"/>
      <c r="M15" s="12"/>
      <c r="N15" s="12"/>
      <c r="O15" s="12"/>
      <c r="P15" s="12"/>
      <c r="Q15" s="12"/>
      <c r="R15" s="112"/>
      <c r="S15" s="225"/>
      <c r="T15" s="225"/>
      <c r="U15" s="48"/>
      <c r="V15" s="48"/>
      <c r="W15" s="48"/>
      <c r="X15" s="48"/>
      <c r="Y15" s="48"/>
    </row>
    <row r="16" spans="2:34" ht="28.5" customHeight="1">
      <c r="B16" s="83" t="s">
        <v>257</v>
      </c>
      <c r="C16" s="12">
        <v>1276</v>
      </c>
      <c r="D16" s="12">
        <v>3077</v>
      </c>
      <c r="E16" s="12">
        <v>686</v>
      </c>
      <c r="F16" s="12">
        <v>1054</v>
      </c>
      <c r="G16" s="12">
        <v>947</v>
      </c>
      <c r="H16" s="12">
        <v>704</v>
      </c>
      <c r="I16" s="12">
        <v>488</v>
      </c>
      <c r="J16" s="12">
        <v>263</v>
      </c>
      <c r="K16" s="12">
        <v>418</v>
      </c>
      <c r="L16" s="12">
        <v>287</v>
      </c>
      <c r="M16" s="12">
        <v>359</v>
      </c>
      <c r="N16" s="12">
        <v>514</v>
      </c>
      <c r="O16" s="12">
        <v>565</v>
      </c>
      <c r="P16" s="12">
        <v>635</v>
      </c>
      <c r="Q16" s="12">
        <v>737</v>
      </c>
      <c r="R16" s="112">
        <v>926</v>
      </c>
      <c r="S16" s="112">
        <v>801</v>
      </c>
      <c r="T16" s="112">
        <v>757</v>
      </c>
      <c r="U16" s="112">
        <v>1083</v>
      </c>
      <c r="V16" s="112">
        <v>996</v>
      </c>
      <c r="W16" s="112">
        <v>437</v>
      </c>
      <c r="X16" s="112">
        <v>321</v>
      </c>
      <c r="Y16" s="112">
        <v>2233</v>
      </c>
      <c r="Z16" s="48">
        <v>2460</v>
      </c>
    </row>
    <row r="17" spans="2:26">
      <c r="B17" s="31" t="s">
        <v>222</v>
      </c>
      <c r="C17" s="12"/>
      <c r="D17" s="12"/>
      <c r="E17" s="12"/>
      <c r="F17" s="12"/>
      <c r="G17" s="12"/>
      <c r="H17" s="12"/>
      <c r="I17" s="12"/>
      <c r="J17" s="12"/>
      <c r="K17" s="12"/>
      <c r="L17" s="12"/>
      <c r="M17" s="12"/>
      <c r="N17" s="12"/>
      <c r="O17" s="12"/>
      <c r="P17" s="12"/>
      <c r="Q17" s="12"/>
      <c r="R17" s="112"/>
      <c r="S17" s="225"/>
      <c r="T17" s="225"/>
      <c r="U17" s="48"/>
      <c r="V17" s="48"/>
      <c r="W17" s="48"/>
      <c r="X17" s="48"/>
      <c r="Y17" s="48"/>
      <c r="Z17" s="48"/>
    </row>
    <row r="18" spans="2:26">
      <c r="B18" s="86" t="s">
        <v>258</v>
      </c>
      <c r="C18" s="12">
        <v>3392</v>
      </c>
      <c r="D18" s="12">
        <v>3199</v>
      </c>
      <c r="E18" s="12">
        <v>3178</v>
      </c>
      <c r="F18" s="12">
        <v>3256</v>
      </c>
      <c r="G18" s="12">
        <v>4441</v>
      </c>
      <c r="H18" s="12">
        <v>3229</v>
      </c>
      <c r="I18" s="12">
        <v>2803</v>
      </c>
      <c r="J18" s="12">
        <v>3216</v>
      </c>
      <c r="K18" s="12">
        <v>2526</v>
      </c>
      <c r="L18" s="12">
        <v>2706</v>
      </c>
      <c r="M18" s="12">
        <v>2144</v>
      </c>
      <c r="N18" s="12">
        <v>3017</v>
      </c>
      <c r="O18" s="12">
        <v>2574</v>
      </c>
      <c r="P18" s="12">
        <v>3405</v>
      </c>
      <c r="Q18" s="12">
        <v>3874</v>
      </c>
      <c r="R18" s="112">
        <v>3086</v>
      </c>
      <c r="S18" s="112">
        <v>3158</v>
      </c>
      <c r="T18" s="112">
        <v>3997</v>
      </c>
      <c r="U18" s="112">
        <v>4286</v>
      </c>
      <c r="V18" s="112">
        <v>2112</v>
      </c>
      <c r="W18" s="112">
        <v>626</v>
      </c>
      <c r="X18" s="112">
        <v>1216</v>
      </c>
      <c r="Y18" s="112">
        <v>3262</v>
      </c>
      <c r="Z18" s="112">
        <v>7482</v>
      </c>
    </row>
    <row r="19" spans="2:26" ht="7.5" customHeight="1">
      <c r="B19" s="86"/>
      <c r="C19" s="12"/>
      <c r="D19" s="12"/>
      <c r="E19" s="12"/>
      <c r="F19" s="12"/>
      <c r="G19" s="12"/>
      <c r="H19" s="12"/>
      <c r="I19" s="12"/>
      <c r="J19" s="12"/>
      <c r="K19" s="12"/>
      <c r="L19" s="12"/>
      <c r="M19" s="12"/>
      <c r="N19" s="12"/>
      <c r="O19" s="12"/>
      <c r="P19" s="12"/>
      <c r="Q19" s="12"/>
      <c r="R19" s="112"/>
      <c r="S19" s="112"/>
      <c r="T19" s="112"/>
      <c r="U19" s="112"/>
      <c r="V19" s="112"/>
      <c r="W19" s="112"/>
      <c r="X19" s="112"/>
      <c r="Y19" s="112"/>
      <c r="Z19" s="112"/>
    </row>
    <row r="20" spans="2:26">
      <c r="B20" s="139" t="s">
        <v>259</v>
      </c>
      <c r="C20" s="245">
        <f t="shared" ref="C20:V20" si="2">SUM(C21:C43)</f>
        <v>402</v>
      </c>
      <c r="D20" s="245">
        <f t="shared" si="2"/>
        <v>975</v>
      </c>
      <c r="E20" s="245">
        <f t="shared" si="2"/>
        <v>807</v>
      </c>
      <c r="F20" s="245">
        <f t="shared" si="2"/>
        <v>698</v>
      </c>
      <c r="G20" s="245">
        <f t="shared" si="2"/>
        <v>421</v>
      </c>
      <c r="H20" s="245">
        <f t="shared" si="2"/>
        <v>437</v>
      </c>
      <c r="I20" s="245">
        <f t="shared" si="2"/>
        <v>474</v>
      </c>
      <c r="J20" s="245">
        <f t="shared" si="2"/>
        <v>468</v>
      </c>
      <c r="K20" s="245">
        <f t="shared" si="2"/>
        <v>245</v>
      </c>
      <c r="L20" s="245">
        <f t="shared" si="2"/>
        <v>375</v>
      </c>
      <c r="M20" s="245">
        <f t="shared" si="2"/>
        <v>276</v>
      </c>
      <c r="N20" s="245">
        <f t="shared" si="2"/>
        <v>414</v>
      </c>
      <c r="O20" s="245">
        <f t="shared" si="2"/>
        <v>318</v>
      </c>
      <c r="P20" s="245">
        <f t="shared" si="2"/>
        <v>498</v>
      </c>
      <c r="Q20" s="245">
        <f t="shared" si="2"/>
        <v>339</v>
      </c>
      <c r="R20" s="245">
        <f t="shared" si="2"/>
        <v>266</v>
      </c>
      <c r="S20" s="245">
        <f t="shared" si="2"/>
        <v>241</v>
      </c>
      <c r="T20" s="245">
        <f t="shared" si="2"/>
        <v>278</v>
      </c>
      <c r="U20" s="245">
        <f t="shared" si="2"/>
        <v>411</v>
      </c>
      <c r="V20" s="245">
        <f t="shared" si="2"/>
        <v>818</v>
      </c>
      <c r="W20" s="245">
        <f t="shared" ref="W20:Z20" si="3">SUM(W21:W43)</f>
        <v>504</v>
      </c>
      <c r="X20" s="245">
        <f t="shared" si="3"/>
        <v>129</v>
      </c>
      <c r="Y20" s="245">
        <f t="shared" si="3"/>
        <v>1300</v>
      </c>
      <c r="Z20" s="245">
        <f t="shared" si="3"/>
        <v>1312</v>
      </c>
    </row>
    <row r="21" spans="2:26">
      <c r="B21" s="99" t="s">
        <v>218</v>
      </c>
      <c r="C21" s="246"/>
      <c r="D21" s="246"/>
      <c r="E21" s="246"/>
      <c r="F21" s="246"/>
      <c r="G21" s="12"/>
      <c r="H21" s="12"/>
      <c r="I21" s="12"/>
      <c r="J21" s="12"/>
      <c r="K21" s="12"/>
      <c r="L21" s="12"/>
      <c r="M21" s="12"/>
      <c r="N21" s="12"/>
      <c r="O21" s="12"/>
      <c r="P21" s="12"/>
      <c r="Q21" s="12"/>
      <c r="R21" s="112"/>
      <c r="S21" s="225"/>
      <c r="T21" s="225"/>
      <c r="U21" s="48"/>
      <c r="V21" s="48"/>
      <c r="W21" s="48"/>
      <c r="X21" s="48"/>
      <c r="Y21" s="48"/>
      <c r="Z21" s="48"/>
    </row>
    <row r="22" spans="2:26">
      <c r="B22" s="86" t="s">
        <v>260</v>
      </c>
      <c r="C22" s="12">
        <v>110</v>
      </c>
      <c r="D22" s="12">
        <v>396</v>
      </c>
      <c r="E22" s="12">
        <v>252</v>
      </c>
      <c r="F22" s="12">
        <v>262</v>
      </c>
      <c r="G22" s="12">
        <v>146</v>
      </c>
      <c r="H22" s="12">
        <v>202</v>
      </c>
      <c r="I22" s="12">
        <v>252</v>
      </c>
      <c r="J22" s="12">
        <v>80</v>
      </c>
      <c r="K22" s="12">
        <v>37</v>
      </c>
      <c r="L22" s="12">
        <v>70</v>
      </c>
      <c r="M22" s="12">
        <v>44</v>
      </c>
      <c r="N22" s="12">
        <v>46</v>
      </c>
      <c r="O22" s="12">
        <v>19</v>
      </c>
      <c r="P22" s="12">
        <v>57</v>
      </c>
      <c r="Q22" s="12">
        <v>48</v>
      </c>
      <c r="R22" s="112">
        <v>34</v>
      </c>
      <c r="S22" s="112">
        <v>31</v>
      </c>
      <c r="T22" s="112">
        <v>33</v>
      </c>
      <c r="U22" s="48">
        <v>74</v>
      </c>
      <c r="V22" s="48">
        <v>20</v>
      </c>
      <c r="W22" s="48">
        <v>26</v>
      </c>
      <c r="X22" s="48">
        <v>11</v>
      </c>
      <c r="Y22" s="48">
        <v>70</v>
      </c>
      <c r="Z22" s="48">
        <v>50</v>
      </c>
    </row>
    <row r="23" spans="2:26">
      <c r="B23" s="99" t="s">
        <v>223</v>
      </c>
      <c r="C23" s="12"/>
      <c r="D23" s="12"/>
      <c r="E23" s="12"/>
      <c r="F23" s="12"/>
      <c r="G23" s="12"/>
      <c r="H23" s="12"/>
      <c r="I23" s="12"/>
      <c r="J23" s="12"/>
      <c r="K23" s="12"/>
      <c r="L23" s="12"/>
      <c r="M23" s="12"/>
      <c r="N23" s="12"/>
      <c r="O23" s="12"/>
      <c r="P23" s="12"/>
      <c r="Q23" s="12"/>
      <c r="R23" s="112"/>
      <c r="S23" s="225"/>
      <c r="T23" s="225"/>
      <c r="U23" s="226"/>
      <c r="V23" s="226"/>
      <c r="W23" s="226"/>
      <c r="X23" s="226"/>
      <c r="Y23" s="226"/>
      <c r="Z23" s="226"/>
    </row>
    <row r="24" spans="2:26" ht="27">
      <c r="B24" s="86" t="s">
        <v>261</v>
      </c>
      <c r="C24" s="12">
        <v>4</v>
      </c>
      <c r="D24" s="12">
        <v>19</v>
      </c>
      <c r="E24" s="12">
        <v>51</v>
      </c>
      <c r="F24" s="12">
        <v>31</v>
      </c>
      <c r="G24" s="12">
        <v>14</v>
      </c>
      <c r="H24" s="12">
        <v>17</v>
      </c>
      <c r="I24" s="12">
        <v>13</v>
      </c>
      <c r="J24" s="12">
        <v>9</v>
      </c>
      <c r="K24" s="12">
        <v>14</v>
      </c>
      <c r="L24" s="12">
        <v>19</v>
      </c>
      <c r="M24" s="12">
        <v>22</v>
      </c>
      <c r="N24" s="12">
        <v>18</v>
      </c>
      <c r="O24" s="12">
        <v>21</v>
      </c>
      <c r="P24" s="12">
        <v>32</v>
      </c>
      <c r="Q24" s="12">
        <v>4</v>
      </c>
      <c r="R24" s="112">
        <v>18</v>
      </c>
      <c r="S24" s="112">
        <v>16</v>
      </c>
      <c r="T24" s="112">
        <v>21</v>
      </c>
      <c r="U24" s="224">
        <v>42</v>
      </c>
      <c r="V24" s="224">
        <v>30</v>
      </c>
      <c r="W24" s="224">
        <v>18</v>
      </c>
      <c r="X24" s="224">
        <v>2</v>
      </c>
      <c r="Y24" s="224">
        <v>19</v>
      </c>
      <c r="Z24" s="224">
        <v>53</v>
      </c>
    </row>
    <row r="25" spans="2:26">
      <c r="B25" s="30" t="s">
        <v>224</v>
      </c>
      <c r="C25" s="12"/>
      <c r="D25" s="12"/>
      <c r="E25" s="12"/>
      <c r="F25" s="12"/>
      <c r="G25" s="12"/>
      <c r="H25" s="12"/>
      <c r="I25" s="12"/>
      <c r="J25" s="12"/>
      <c r="K25" s="12"/>
      <c r="L25" s="12"/>
      <c r="M25" s="12"/>
      <c r="N25" s="12"/>
      <c r="O25" s="12"/>
      <c r="P25" s="12"/>
      <c r="Q25" s="12"/>
      <c r="R25" s="112"/>
      <c r="S25" s="225"/>
      <c r="T25" s="225"/>
      <c r="U25" s="48"/>
      <c r="V25" s="48"/>
      <c r="W25" s="48"/>
      <c r="X25" s="48"/>
      <c r="Y25" s="48"/>
      <c r="Z25" s="48"/>
    </row>
    <row r="26" spans="2:26">
      <c r="B26" s="86" t="s">
        <v>233</v>
      </c>
      <c r="C26" s="12">
        <v>216</v>
      </c>
      <c r="D26" s="12">
        <v>459</v>
      </c>
      <c r="E26" s="12">
        <v>424</v>
      </c>
      <c r="F26" s="12">
        <v>361</v>
      </c>
      <c r="G26" s="12">
        <v>206</v>
      </c>
      <c r="H26" s="12">
        <v>201</v>
      </c>
      <c r="I26" s="12">
        <v>146</v>
      </c>
      <c r="J26" s="12">
        <v>333</v>
      </c>
      <c r="K26" s="12">
        <v>141</v>
      </c>
      <c r="L26" s="12">
        <v>225</v>
      </c>
      <c r="M26" s="12">
        <v>139</v>
      </c>
      <c r="N26" s="12">
        <v>259</v>
      </c>
      <c r="O26" s="12">
        <v>182</v>
      </c>
      <c r="P26" s="12">
        <v>238</v>
      </c>
      <c r="Q26" s="12">
        <v>172</v>
      </c>
      <c r="R26" s="112">
        <v>128</v>
      </c>
      <c r="S26" s="112">
        <v>114</v>
      </c>
      <c r="T26" s="112">
        <v>91</v>
      </c>
      <c r="U26" s="48">
        <v>106</v>
      </c>
      <c r="V26" s="48">
        <v>235</v>
      </c>
      <c r="W26" s="48">
        <v>103</v>
      </c>
      <c r="X26" s="48">
        <v>30</v>
      </c>
      <c r="Y26" s="48">
        <v>282</v>
      </c>
      <c r="Z26" s="48">
        <v>277</v>
      </c>
    </row>
    <row r="27" spans="2:26">
      <c r="B27" s="86" t="s">
        <v>262</v>
      </c>
      <c r="C27" s="12">
        <v>31</v>
      </c>
      <c r="D27" s="12">
        <v>31</v>
      </c>
      <c r="E27" s="12">
        <v>45</v>
      </c>
      <c r="F27" s="12">
        <v>15</v>
      </c>
      <c r="G27" s="12">
        <v>20</v>
      </c>
      <c r="H27" s="12">
        <v>2</v>
      </c>
      <c r="I27" s="12">
        <v>27</v>
      </c>
      <c r="J27" s="12">
        <v>24</v>
      </c>
      <c r="K27" s="12">
        <v>14</v>
      </c>
      <c r="L27" s="12">
        <v>23</v>
      </c>
      <c r="M27" s="12">
        <v>30</v>
      </c>
      <c r="N27" s="12">
        <v>65</v>
      </c>
      <c r="O27" s="12">
        <v>66</v>
      </c>
      <c r="P27" s="12">
        <v>88</v>
      </c>
      <c r="Q27" s="12">
        <v>59</v>
      </c>
      <c r="R27" s="112">
        <v>56</v>
      </c>
      <c r="S27" s="112">
        <v>43</v>
      </c>
      <c r="T27" s="112">
        <v>94</v>
      </c>
      <c r="U27" s="48">
        <v>118</v>
      </c>
      <c r="V27" s="48">
        <v>412</v>
      </c>
      <c r="W27" s="48">
        <v>315</v>
      </c>
      <c r="X27" s="48">
        <v>59</v>
      </c>
      <c r="Y27" s="48">
        <v>849</v>
      </c>
      <c r="Z27" s="48">
        <v>891</v>
      </c>
    </row>
    <row r="28" spans="2:26">
      <c r="B28" s="99" t="s">
        <v>30</v>
      </c>
      <c r="C28" s="246"/>
      <c r="D28" s="12"/>
      <c r="E28" s="12"/>
      <c r="F28" s="12"/>
      <c r="G28" s="12"/>
      <c r="H28" s="12"/>
      <c r="I28" s="12"/>
      <c r="J28" s="12"/>
      <c r="K28" s="12"/>
      <c r="L28" s="12"/>
      <c r="M28" s="12"/>
      <c r="N28" s="12"/>
      <c r="O28" s="12"/>
      <c r="P28" s="12"/>
      <c r="Q28" s="12"/>
      <c r="R28" s="112"/>
      <c r="S28" s="225"/>
      <c r="T28" s="225"/>
      <c r="U28" s="48"/>
      <c r="V28" s="48"/>
      <c r="W28" s="48"/>
      <c r="X28" s="48"/>
      <c r="Y28" s="48"/>
      <c r="Z28" s="48"/>
    </row>
    <row r="29" spans="2:26">
      <c r="B29" s="86" t="s">
        <v>263</v>
      </c>
      <c r="C29" s="12">
        <v>7</v>
      </c>
      <c r="D29" s="12">
        <v>36</v>
      </c>
      <c r="E29" s="12">
        <v>11</v>
      </c>
      <c r="F29" s="12">
        <v>9</v>
      </c>
      <c r="G29" s="12">
        <v>14</v>
      </c>
      <c r="H29" s="12">
        <v>4</v>
      </c>
      <c r="I29" s="12">
        <v>11</v>
      </c>
      <c r="J29" s="12">
        <v>2</v>
      </c>
      <c r="K29" s="12">
        <v>17</v>
      </c>
      <c r="L29" s="12">
        <v>6</v>
      </c>
      <c r="M29" s="12">
        <v>7</v>
      </c>
      <c r="N29" s="12">
        <v>6</v>
      </c>
      <c r="O29" s="12">
        <v>10</v>
      </c>
      <c r="P29" s="12">
        <v>7</v>
      </c>
      <c r="Q29" s="12">
        <v>7</v>
      </c>
      <c r="R29" s="112">
        <v>4</v>
      </c>
      <c r="S29" s="170">
        <v>0</v>
      </c>
      <c r="T29" s="170">
        <v>0</v>
      </c>
      <c r="U29" s="170">
        <v>0</v>
      </c>
      <c r="V29" s="48">
        <v>7</v>
      </c>
      <c r="W29" s="48">
        <v>14</v>
      </c>
      <c r="X29" s="48">
        <v>3</v>
      </c>
      <c r="Y29" s="48">
        <v>3</v>
      </c>
      <c r="Z29" s="48">
        <v>25</v>
      </c>
    </row>
    <row r="30" spans="2:26" ht="27">
      <c r="B30" s="86" t="s">
        <v>264</v>
      </c>
      <c r="C30" s="12">
        <v>17</v>
      </c>
      <c r="D30" s="12">
        <v>11</v>
      </c>
      <c r="E30" s="12">
        <v>8</v>
      </c>
      <c r="F30" s="12">
        <v>2</v>
      </c>
      <c r="G30" s="12">
        <v>17</v>
      </c>
      <c r="H30" s="12">
        <v>6</v>
      </c>
      <c r="I30" s="12">
        <v>10</v>
      </c>
      <c r="J30" s="12">
        <v>11</v>
      </c>
      <c r="K30" s="12">
        <v>12</v>
      </c>
      <c r="L30" s="12">
        <v>9</v>
      </c>
      <c r="M30" s="12">
        <v>12</v>
      </c>
      <c r="N30" s="12">
        <v>11</v>
      </c>
      <c r="O30" s="12">
        <v>1</v>
      </c>
      <c r="P30" s="12">
        <v>10</v>
      </c>
      <c r="Q30" s="12">
        <v>5</v>
      </c>
      <c r="R30" s="112">
        <v>5</v>
      </c>
      <c r="S30" s="112">
        <v>7</v>
      </c>
      <c r="T30" s="223">
        <v>12</v>
      </c>
      <c r="U30" s="48">
        <v>2</v>
      </c>
      <c r="V30" s="48">
        <v>29</v>
      </c>
      <c r="W30" s="170">
        <v>0</v>
      </c>
      <c r="X30" s="48">
        <v>20</v>
      </c>
      <c r="Y30" s="48">
        <v>10</v>
      </c>
      <c r="Z30" s="48">
        <v>0</v>
      </c>
    </row>
    <row r="31" spans="2:26" ht="27">
      <c r="B31" s="86" t="s">
        <v>265</v>
      </c>
      <c r="C31" s="170">
        <v>0</v>
      </c>
      <c r="D31" s="170">
        <v>0</v>
      </c>
      <c r="E31" s="170">
        <v>0</v>
      </c>
      <c r="F31" s="170">
        <v>0</v>
      </c>
      <c r="G31" s="170">
        <v>0</v>
      </c>
      <c r="H31" s="170">
        <v>0</v>
      </c>
      <c r="I31" s="170">
        <v>0</v>
      </c>
      <c r="J31" s="170">
        <v>0</v>
      </c>
      <c r="K31" s="170">
        <v>0</v>
      </c>
      <c r="L31" s="170">
        <v>0</v>
      </c>
      <c r="M31" s="170">
        <v>0</v>
      </c>
      <c r="N31" s="170">
        <v>0</v>
      </c>
      <c r="O31" s="170">
        <v>0</v>
      </c>
      <c r="P31" s="170">
        <v>0</v>
      </c>
      <c r="Q31" s="170">
        <v>0</v>
      </c>
      <c r="R31" s="170">
        <v>0</v>
      </c>
      <c r="S31" s="170">
        <v>0</v>
      </c>
      <c r="T31" s="170">
        <v>0</v>
      </c>
      <c r="U31" s="170">
        <v>0</v>
      </c>
      <c r="V31" s="170">
        <v>0</v>
      </c>
      <c r="W31" s="170">
        <v>0</v>
      </c>
      <c r="X31" s="170">
        <v>0</v>
      </c>
      <c r="Y31" s="170">
        <v>0</v>
      </c>
      <c r="Z31" s="170">
        <v>0</v>
      </c>
    </row>
    <row r="32" spans="2:26" ht="27">
      <c r="B32" s="86" t="s">
        <v>266</v>
      </c>
      <c r="C32" s="170">
        <v>0</v>
      </c>
      <c r="D32" s="170">
        <v>0</v>
      </c>
      <c r="E32" s="170">
        <v>0</v>
      </c>
      <c r="F32" s="170">
        <v>0</v>
      </c>
      <c r="G32" s="170">
        <v>0</v>
      </c>
      <c r="H32" s="170">
        <v>0</v>
      </c>
      <c r="I32" s="170">
        <v>0</v>
      </c>
      <c r="J32" s="170">
        <v>0</v>
      </c>
      <c r="K32" s="170">
        <v>0</v>
      </c>
      <c r="L32" s="170">
        <v>0</v>
      </c>
      <c r="M32" s="170">
        <v>0</v>
      </c>
      <c r="N32" s="170">
        <v>0</v>
      </c>
      <c r="O32" s="170">
        <v>0</v>
      </c>
      <c r="P32" s="170">
        <v>0</v>
      </c>
      <c r="Q32" s="170">
        <v>0</v>
      </c>
      <c r="R32" s="170">
        <v>0</v>
      </c>
      <c r="S32" s="170">
        <v>0</v>
      </c>
      <c r="T32" s="170">
        <v>0</v>
      </c>
      <c r="U32" s="170">
        <v>0</v>
      </c>
      <c r="V32" s="170">
        <v>0</v>
      </c>
      <c r="W32" s="170">
        <v>0</v>
      </c>
      <c r="X32" s="170">
        <v>0</v>
      </c>
      <c r="Y32" s="170">
        <v>0</v>
      </c>
      <c r="Z32" s="170">
        <v>0</v>
      </c>
    </row>
    <row r="33" spans="2:26" ht="27">
      <c r="B33" s="86" t="s">
        <v>267</v>
      </c>
      <c r="C33" s="170">
        <v>0</v>
      </c>
      <c r="D33" s="170">
        <v>0</v>
      </c>
      <c r="E33" s="170">
        <v>0</v>
      </c>
      <c r="F33" s="170">
        <v>0</v>
      </c>
      <c r="G33" s="170">
        <v>0</v>
      </c>
      <c r="H33" s="170">
        <v>0</v>
      </c>
      <c r="I33" s="170">
        <v>0</v>
      </c>
      <c r="J33" s="170">
        <v>0</v>
      </c>
      <c r="K33" s="170">
        <v>0</v>
      </c>
      <c r="L33" s="170">
        <v>0</v>
      </c>
      <c r="M33" s="170">
        <v>0</v>
      </c>
      <c r="N33" s="170">
        <v>0</v>
      </c>
      <c r="O33" s="170">
        <v>0</v>
      </c>
      <c r="P33" s="170">
        <v>0</v>
      </c>
      <c r="Q33" s="170">
        <v>0</v>
      </c>
      <c r="R33" s="170">
        <v>0</v>
      </c>
      <c r="S33" s="170">
        <v>0</v>
      </c>
      <c r="T33" s="170">
        <v>0</v>
      </c>
      <c r="U33" s="170">
        <v>0</v>
      </c>
      <c r="V33" s="170">
        <v>0</v>
      </c>
      <c r="W33" s="170">
        <v>0</v>
      </c>
      <c r="X33" s="170">
        <v>0</v>
      </c>
      <c r="Y33" s="170">
        <v>0</v>
      </c>
      <c r="Z33" s="170">
        <v>0</v>
      </c>
    </row>
    <row r="34" spans="2:26">
      <c r="B34" s="86" t="s">
        <v>466</v>
      </c>
      <c r="C34" s="170">
        <v>0</v>
      </c>
      <c r="D34" s="170">
        <v>0</v>
      </c>
      <c r="E34" s="170">
        <v>0</v>
      </c>
      <c r="F34" s="170">
        <v>0</v>
      </c>
      <c r="G34" s="170">
        <v>0</v>
      </c>
      <c r="H34" s="170">
        <v>0</v>
      </c>
      <c r="I34" s="170">
        <v>0</v>
      </c>
      <c r="J34" s="170">
        <v>0</v>
      </c>
      <c r="K34" s="170">
        <v>0</v>
      </c>
      <c r="L34" s="170">
        <v>0</v>
      </c>
      <c r="M34" s="170">
        <v>0</v>
      </c>
      <c r="N34" s="170">
        <v>0</v>
      </c>
      <c r="O34" s="170">
        <v>0</v>
      </c>
      <c r="P34" s="170">
        <v>0</v>
      </c>
      <c r="Q34" s="170">
        <v>0</v>
      </c>
      <c r="R34" s="170">
        <v>0</v>
      </c>
      <c r="S34" s="170">
        <v>0</v>
      </c>
      <c r="T34" s="170">
        <v>0</v>
      </c>
      <c r="U34" s="170">
        <v>0</v>
      </c>
      <c r="V34" s="170">
        <v>0</v>
      </c>
      <c r="W34" s="170">
        <v>0</v>
      </c>
      <c r="X34" s="170">
        <v>0</v>
      </c>
      <c r="Y34" s="170">
        <v>0</v>
      </c>
      <c r="Z34" s="170">
        <v>0</v>
      </c>
    </row>
    <row r="35" spans="2:26" ht="27">
      <c r="B35" s="86" t="s">
        <v>268</v>
      </c>
      <c r="C35" s="170">
        <v>0</v>
      </c>
      <c r="D35" s="170">
        <v>0</v>
      </c>
      <c r="E35" s="170">
        <v>0</v>
      </c>
      <c r="F35" s="170">
        <v>0</v>
      </c>
      <c r="G35" s="170">
        <v>0</v>
      </c>
      <c r="H35" s="170">
        <v>0</v>
      </c>
      <c r="I35" s="170">
        <v>0</v>
      </c>
      <c r="J35" s="170">
        <v>0</v>
      </c>
      <c r="K35" s="222">
        <v>1</v>
      </c>
      <c r="L35" s="170">
        <v>0</v>
      </c>
      <c r="M35" s="170">
        <v>0</v>
      </c>
      <c r="N35" s="170">
        <v>0</v>
      </c>
      <c r="O35" s="170">
        <v>0</v>
      </c>
      <c r="P35" s="170">
        <v>0</v>
      </c>
      <c r="Q35" s="170">
        <v>0</v>
      </c>
      <c r="R35" s="170">
        <v>0</v>
      </c>
      <c r="S35" s="112">
        <v>1</v>
      </c>
      <c r="T35" s="170">
        <v>0</v>
      </c>
      <c r="U35" s="170">
        <v>0</v>
      </c>
      <c r="V35" s="48">
        <v>1</v>
      </c>
      <c r="W35" s="170">
        <v>0</v>
      </c>
      <c r="X35" s="170">
        <v>0</v>
      </c>
      <c r="Y35" s="170">
        <v>0</v>
      </c>
      <c r="Z35" s="170">
        <v>0</v>
      </c>
    </row>
    <row r="36" spans="2:26">
      <c r="B36" s="86" t="s">
        <v>269</v>
      </c>
      <c r="C36" s="170">
        <v>0</v>
      </c>
      <c r="D36" s="170">
        <v>0</v>
      </c>
      <c r="E36" s="170">
        <v>0</v>
      </c>
      <c r="F36" s="170">
        <v>0</v>
      </c>
      <c r="G36" s="170">
        <v>0</v>
      </c>
      <c r="H36" s="170">
        <v>0</v>
      </c>
      <c r="I36" s="170">
        <v>0</v>
      </c>
      <c r="J36" s="170">
        <v>0</v>
      </c>
      <c r="K36" s="170">
        <v>0</v>
      </c>
      <c r="L36" s="170">
        <v>0</v>
      </c>
      <c r="M36" s="170">
        <v>0</v>
      </c>
      <c r="N36" s="170">
        <v>0</v>
      </c>
      <c r="O36" s="170">
        <v>0</v>
      </c>
      <c r="P36" s="170">
        <v>0</v>
      </c>
      <c r="Q36" s="170">
        <v>0</v>
      </c>
      <c r="R36" s="170">
        <v>0</v>
      </c>
      <c r="S36" s="170">
        <v>0</v>
      </c>
      <c r="T36" s="170">
        <v>0</v>
      </c>
      <c r="U36" s="170">
        <v>0</v>
      </c>
      <c r="V36" s="170">
        <v>0</v>
      </c>
      <c r="W36" s="170">
        <v>0</v>
      </c>
      <c r="X36" s="170">
        <v>0</v>
      </c>
      <c r="Y36" s="170">
        <v>0</v>
      </c>
      <c r="Z36" s="170">
        <v>0</v>
      </c>
    </row>
    <row r="37" spans="2:26">
      <c r="B37" s="86" t="s">
        <v>270</v>
      </c>
      <c r="C37" s="170">
        <v>0</v>
      </c>
      <c r="D37" s="170">
        <v>0</v>
      </c>
      <c r="E37" s="170">
        <v>0</v>
      </c>
      <c r="F37" s="170">
        <v>0</v>
      </c>
      <c r="G37" s="170">
        <v>0</v>
      </c>
      <c r="H37" s="170">
        <v>0</v>
      </c>
      <c r="I37" s="170">
        <v>0</v>
      </c>
      <c r="J37" s="170">
        <v>0</v>
      </c>
      <c r="K37" s="170">
        <v>0</v>
      </c>
      <c r="L37" s="170">
        <v>0</v>
      </c>
      <c r="M37" s="170">
        <v>0</v>
      </c>
      <c r="N37" s="170">
        <v>0</v>
      </c>
      <c r="O37" s="170">
        <v>0</v>
      </c>
      <c r="P37" s="170">
        <v>0</v>
      </c>
      <c r="Q37" s="170">
        <v>0</v>
      </c>
      <c r="R37" s="170">
        <v>0</v>
      </c>
      <c r="S37" s="170">
        <v>0</v>
      </c>
      <c r="T37" s="170">
        <v>0</v>
      </c>
      <c r="U37" s="170">
        <v>0</v>
      </c>
      <c r="V37" s="170">
        <v>0</v>
      </c>
      <c r="W37" s="170">
        <v>0</v>
      </c>
      <c r="X37" s="170">
        <v>0</v>
      </c>
      <c r="Y37" s="170">
        <v>0</v>
      </c>
      <c r="Z37" s="170">
        <v>0</v>
      </c>
    </row>
    <row r="38" spans="2:26">
      <c r="B38" s="86" t="s">
        <v>271</v>
      </c>
      <c r="C38" s="12">
        <v>17</v>
      </c>
      <c r="D38" s="12">
        <v>23</v>
      </c>
      <c r="E38" s="12">
        <v>16</v>
      </c>
      <c r="F38" s="12">
        <v>18</v>
      </c>
      <c r="G38" s="12">
        <v>2</v>
      </c>
      <c r="H38" s="12">
        <v>5</v>
      </c>
      <c r="I38" s="12">
        <v>15</v>
      </c>
      <c r="J38" s="12">
        <v>9</v>
      </c>
      <c r="K38" s="12">
        <v>4</v>
      </c>
      <c r="L38" s="12">
        <v>18</v>
      </c>
      <c r="M38" s="12">
        <v>8</v>
      </c>
      <c r="N38" s="222">
        <v>5</v>
      </c>
      <c r="O38" s="12">
        <v>5</v>
      </c>
      <c r="P38" s="12">
        <v>3</v>
      </c>
      <c r="Q38" s="170">
        <v>0</v>
      </c>
      <c r="R38" s="170">
        <v>0</v>
      </c>
      <c r="S38" s="223">
        <v>2</v>
      </c>
      <c r="T38" s="170">
        <v>0</v>
      </c>
      <c r="U38" s="48">
        <v>3</v>
      </c>
      <c r="V38" s="48">
        <v>7</v>
      </c>
      <c r="W38" s="170">
        <v>0</v>
      </c>
      <c r="X38" s="48">
        <v>1</v>
      </c>
      <c r="Y38" s="48">
        <v>1</v>
      </c>
      <c r="Z38" s="48">
        <v>4</v>
      </c>
    </row>
    <row r="39" spans="2:26">
      <c r="B39" s="169" t="s">
        <v>31</v>
      </c>
      <c r="C39" s="247"/>
      <c r="D39" s="247"/>
      <c r="E39" s="247"/>
      <c r="F39" s="247"/>
      <c r="G39" s="247"/>
      <c r="H39" s="247"/>
      <c r="I39" s="247"/>
      <c r="J39" s="247"/>
      <c r="K39" s="247"/>
      <c r="L39" s="247"/>
      <c r="M39" s="247"/>
      <c r="N39" s="248"/>
      <c r="O39" s="247"/>
      <c r="P39" s="247"/>
      <c r="Q39" s="247"/>
      <c r="R39" s="249"/>
      <c r="S39" s="250"/>
      <c r="T39" s="250"/>
      <c r="U39" s="251"/>
      <c r="V39" s="251"/>
      <c r="W39" s="251"/>
      <c r="X39" s="251"/>
      <c r="Y39" s="251"/>
      <c r="Z39" s="251"/>
    </row>
    <row r="40" spans="2:26" ht="27">
      <c r="B40" s="86" t="s">
        <v>546</v>
      </c>
      <c r="C40" s="170">
        <v>0</v>
      </c>
      <c r="D40" s="170">
        <v>0</v>
      </c>
      <c r="E40" s="170">
        <v>0</v>
      </c>
      <c r="F40" s="170">
        <v>0</v>
      </c>
      <c r="G40" s="12">
        <v>2</v>
      </c>
      <c r="H40" s="170">
        <v>0</v>
      </c>
      <c r="I40" s="170">
        <v>0</v>
      </c>
      <c r="J40" s="170">
        <v>0</v>
      </c>
      <c r="K40" s="170">
        <v>0</v>
      </c>
      <c r="L40" s="170">
        <v>0</v>
      </c>
      <c r="M40" s="12">
        <v>5</v>
      </c>
      <c r="N40" s="170">
        <v>0</v>
      </c>
      <c r="O40" s="170">
        <v>0</v>
      </c>
      <c r="P40" s="170">
        <v>0</v>
      </c>
      <c r="Q40" s="170">
        <v>0</v>
      </c>
      <c r="R40" s="112">
        <v>6</v>
      </c>
      <c r="S40" s="170">
        <v>0</v>
      </c>
      <c r="T40" s="223">
        <v>1</v>
      </c>
      <c r="U40" s="48">
        <v>2</v>
      </c>
      <c r="V40" s="48">
        <v>5</v>
      </c>
      <c r="W40" s="170">
        <v>0</v>
      </c>
      <c r="X40" s="170">
        <v>0</v>
      </c>
      <c r="Y40" s="170">
        <v>0</v>
      </c>
      <c r="Z40" s="170">
        <v>0</v>
      </c>
    </row>
    <row r="41" spans="2:26" ht="27">
      <c r="B41" s="86" t="s">
        <v>547</v>
      </c>
      <c r="C41" s="170">
        <v>0</v>
      </c>
      <c r="D41" s="170">
        <v>0</v>
      </c>
      <c r="E41" s="170">
        <v>0</v>
      </c>
      <c r="F41" s="170">
        <v>0</v>
      </c>
      <c r="G41" s="170">
        <v>0</v>
      </c>
      <c r="H41" s="170">
        <v>0</v>
      </c>
      <c r="I41" s="170">
        <v>0</v>
      </c>
      <c r="J41" s="170">
        <v>0</v>
      </c>
      <c r="K41" s="170">
        <v>0</v>
      </c>
      <c r="L41" s="170">
        <v>0</v>
      </c>
      <c r="M41" s="12">
        <v>1</v>
      </c>
      <c r="N41" s="170">
        <v>0</v>
      </c>
      <c r="O41" s="170">
        <v>0</v>
      </c>
      <c r="P41" s="170">
        <v>0</v>
      </c>
      <c r="Q41" s="170">
        <v>0</v>
      </c>
      <c r="R41" s="170">
        <v>0</v>
      </c>
      <c r="S41" s="170">
        <v>0</v>
      </c>
      <c r="T41" s="170">
        <v>0</v>
      </c>
      <c r="U41" s="48">
        <v>1</v>
      </c>
      <c r="V41" s="170">
        <v>0</v>
      </c>
      <c r="W41" s="170">
        <v>0</v>
      </c>
      <c r="X41" s="170">
        <v>0</v>
      </c>
      <c r="Y41" s="170">
        <v>0</v>
      </c>
      <c r="Z41" s="170">
        <v>0</v>
      </c>
    </row>
    <row r="42" spans="2:26" ht="27">
      <c r="B42" s="86" t="s">
        <v>549</v>
      </c>
      <c r="C42" s="170">
        <v>0</v>
      </c>
      <c r="D42" s="170">
        <v>0</v>
      </c>
      <c r="E42" s="170">
        <v>0</v>
      </c>
      <c r="F42" s="170">
        <v>0</v>
      </c>
      <c r="G42" s="170">
        <v>0</v>
      </c>
      <c r="H42" s="170">
        <v>0</v>
      </c>
      <c r="I42" s="170">
        <v>0</v>
      </c>
      <c r="J42" s="170">
        <v>0</v>
      </c>
      <c r="K42" s="170">
        <v>0</v>
      </c>
      <c r="L42" s="170">
        <v>0</v>
      </c>
      <c r="M42" s="170">
        <v>0</v>
      </c>
      <c r="N42" s="170">
        <v>0</v>
      </c>
      <c r="O42" s="170">
        <v>0</v>
      </c>
      <c r="P42" s="170">
        <v>0</v>
      </c>
      <c r="Q42" s="170">
        <v>0</v>
      </c>
      <c r="R42" s="170">
        <v>0</v>
      </c>
      <c r="S42" s="170">
        <v>0</v>
      </c>
      <c r="T42" s="170">
        <v>0</v>
      </c>
      <c r="U42" s="48">
        <v>6</v>
      </c>
      <c r="V42" s="48">
        <v>3</v>
      </c>
      <c r="W42" s="48">
        <v>5</v>
      </c>
      <c r="X42" s="48">
        <v>0</v>
      </c>
      <c r="Y42" s="170">
        <v>0</v>
      </c>
      <c r="Z42" s="170">
        <v>0</v>
      </c>
    </row>
    <row r="43" spans="2:26" ht="27">
      <c r="B43" s="86" t="s">
        <v>548</v>
      </c>
      <c r="C43" s="170">
        <v>0</v>
      </c>
      <c r="D43" s="170">
        <v>0</v>
      </c>
      <c r="E43" s="170">
        <v>0</v>
      </c>
      <c r="F43" s="170">
        <v>0</v>
      </c>
      <c r="G43" s="170">
        <v>0</v>
      </c>
      <c r="H43" s="170">
        <v>0</v>
      </c>
      <c r="I43" s="170">
        <v>0</v>
      </c>
      <c r="J43" s="170">
        <v>0</v>
      </c>
      <c r="K43" s="12">
        <v>5</v>
      </c>
      <c r="L43" s="12">
        <v>5</v>
      </c>
      <c r="M43" s="12">
        <v>8</v>
      </c>
      <c r="N43" s="12">
        <v>4</v>
      </c>
      <c r="O43" s="12">
        <v>14</v>
      </c>
      <c r="P43" s="12">
        <v>63</v>
      </c>
      <c r="Q43" s="12">
        <v>44</v>
      </c>
      <c r="R43" s="112">
        <v>15</v>
      </c>
      <c r="S43" s="223">
        <v>27</v>
      </c>
      <c r="T43" s="223">
        <v>26</v>
      </c>
      <c r="U43" s="48">
        <v>57</v>
      </c>
      <c r="V43" s="48">
        <v>69</v>
      </c>
      <c r="W43" s="48">
        <v>23</v>
      </c>
      <c r="X43" s="48">
        <v>3</v>
      </c>
      <c r="Y43" s="48">
        <v>66</v>
      </c>
      <c r="Z43" s="48">
        <v>12</v>
      </c>
    </row>
    <row r="44" spans="2:26" ht="7.5" customHeight="1">
      <c r="B44" s="124"/>
      <c r="C44" s="222"/>
      <c r="D44" s="222"/>
      <c r="E44" s="222"/>
      <c r="F44" s="222"/>
      <c r="G44" s="222"/>
      <c r="H44" s="222"/>
      <c r="I44" s="222"/>
      <c r="J44" s="222"/>
      <c r="K44" s="222"/>
      <c r="L44" s="222"/>
      <c r="M44" s="222"/>
      <c r="N44" s="222"/>
      <c r="O44" s="222"/>
      <c r="P44" s="222"/>
      <c r="Q44" s="222"/>
      <c r="R44" s="223"/>
      <c r="S44" s="223"/>
      <c r="T44" s="223"/>
      <c r="U44" s="48"/>
      <c r="V44" s="48"/>
      <c r="W44" s="48"/>
      <c r="X44" s="48"/>
      <c r="Y44" s="48"/>
      <c r="Z44" s="48"/>
    </row>
    <row r="45" spans="2:26">
      <c r="B45" s="243" t="s">
        <v>251</v>
      </c>
      <c r="C45" s="244">
        <f>SUM(C46:C57)</f>
        <v>28437</v>
      </c>
      <c r="D45" s="244">
        <f t="shared" ref="D45:Z45" si="4">SUM(D46:D57)</f>
        <v>36593</v>
      </c>
      <c r="E45" s="244">
        <f t="shared" si="4"/>
        <v>34794</v>
      </c>
      <c r="F45" s="244">
        <f t="shared" si="4"/>
        <v>25592</v>
      </c>
      <c r="G45" s="244">
        <f t="shared" si="4"/>
        <v>21971</v>
      </c>
      <c r="H45" s="244">
        <f t="shared" si="4"/>
        <v>15862</v>
      </c>
      <c r="I45" s="244">
        <f t="shared" si="4"/>
        <v>34292</v>
      </c>
      <c r="J45" s="244">
        <f t="shared" si="4"/>
        <v>36450</v>
      </c>
      <c r="K45" s="244">
        <f t="shared" si="4"/>
        <v>64376</v>
      </c>
      <c r="L45" s="244">
        <f t="shared" si="4"/>
        <v>42042</v>
      </c>
      <c r="M45" s="244">
        <f t="shared" si="4"/>
        <v>43340</v>
      </c>
      <c r="N45" s="244">
        <f t="shared" si="4"/>
        <v>36237</v>
      </c>
      <c r="O45" s="244">
        <f t="shared" si="4"/>
        <v>44049</v>
      </c>
      <c r="P45" s="244">
        <f t="shared" si="4"/>
        <v>37436</v>
      </c>
      <c r="Q45" s="244">
        <f t="shared" si="4"/>
        <v>36300</v>
      </c>
      <c r="R45" s="244">
        <f t="shared" si="4"/>
        <v>50835</v>
      </c>
      <c r="S45" s="244">
        <f t="shared" si="4"/>
        <v>63764</v>
      </c>
      <c r="T45" s="244">
        <f t="shared" si="4"/>
        <v>56107</v>
      </c>
      <c r="U45" s="244">
        <f t="shared" si="4"/>
        <v>46334</v>
      </c>
      <c r="V45" s="244">
        <f t="shared" si="4"/>
        <v>33429</v>
      </c>
      <c r="W45" s="244">
        <f t="shared" si="4"/>
        <v>21297</v>
      </c>
      <c r="X45" s="244">
        <f t="shared" si="4"/>
        <v>30844</v>
      </c>
      <c r="Y45" s="244">
        <f t="shared" si="4"/>
        <v>44855</v>
      </c>
      <c r="Z45" s="244">
        <f t="shared" si="4"/>
        <v>43539</v>
      </c>
    </row>
    <row r="46" spans="2:26">
      <c r="B46" s="30" t="s">
        <v>274</v>
      </c>
      <c r="C46" s="12">
        <v>4310</v>
      </c>
      <c r="D46" s="12">
        <v>8543</v>
      </c>
      <c r="E46" s="12">
        <v>5781</v>
      </c>
      <c r="F46" s="12">
        <v>3557</v>
      </c>
      <c r="G46" s="12">
        <v>3317</v>
      </c>
      <c r="H46" s="12">
        <v>3162</v>
      </c>
      <c r="I46" s="12">
        <v>5806</v>
      </c>
      <c r="J46" s="12">
        <v>9345</v>
      </c>
      <c r="K46" s="12">
        <v>19439</v>
      </c>
      <c r="L46" s="12">
        <v>12248</v>
      </c>
      <c r="M46" s="12">
        <v>17062</v>
      </c>
      <c r="N46" s="12">
        <v>13591</v>
      </c>
      <c r="O46" s="12">
        <v>17016</v>
      </c>
      <c r="P46" s="12">
        <v>13420</v>
      </c>
      <c r="Q46" s="12">
        <v>17401</v>
      </c>
      <c r="R46" s="112">
        <v>28000</v>
      </c>
      <c r="S46" s="112">
        <v>31180</v>
      </c>
      <c r="T46" s="112">
        <v>32077</v>
      </c>
      <c r="U46" s="226">
        <v>28329</v>
      </c>
      <c r="V46" s="226">
        <v>19758</v>
      </c>
      <c r="W46" s="226">
        <v>13068</v>
      </c>
      <c r="X46" s="226">
        <v>17234</v>
      </c>
      <c r="Y46" s="226">
        <v>27665</v>
      </c>
      <c r="Z46" s="226">
        <v>22461</v>
      </c>
    </row>
    <row r="47" spans="2:26">
      <c r="B47" s="30" t="s">
        <v>275</v>
      </c>
      <c r="C47" s="12">
        <v>2224</v>
      </c>
      <c r="D47" s="12">
        <v>2340</v>
      </c>
      <c r="E47" s="12">
        <v>1274</v>
      </c>
      <c r="F47" s="12">
        <v>1168</v>
      </c>
      <c r="G47" s="12">
        <v>584</v>
      </c>
      <c r="H47" s="12">
        <v>532</v>
      </c>
      <c r="I47" s="12">
        <v>987</v>
      </c>
      <c r="J47" s="12">
        <v>850</v>
      </c>
      <c r="K47" s="12">
        <v>3944</v>
      </c>
      <c r="L47" s="12">
        <v>4260</v>
      </c>
      <c r="M47" s="12">
        <v>4322</v>
      </c>
      <c r="N47" s="12">
        <v>4021</v>
      </c>
      <c r="O47" s="12">
        <v>5337</v>
      </c>
      <c r="P47" s="12">
        <v>4739</v>
      </c>
      <c r="Q47" s="12">
        <v>3111</v>
      </c>
      <c r="R47" s="112">
        <v>4128</v>
      </c>
      <c r="S47" s="112">
        <v>6159</v>
      </c>
      <c r="T47" s="112">
        <v>4930</v>
      </c>
      <c r="U47" s="36">
        <v>3306</v>
      </c>
      <c r="V47" s="63">
        <v>1246</v>
      </c>
      <c r="W47" s="63">
        <v>431</v>
      </c>
      <c r="X47" s="63">
        <v>284</v>
      </c>
      <c r="Y47" s="63">
        <v>272</v>
      </c>
      <c r="Z47" s="63">
        <v>416</v>
      </c>
    </row>
    <row r="48" spans="2:26">
      <c r="B48" s="30" t="s">
        <v>276</v>
      </c>
      <c r="C48" s="12">
        <v>6522</v>
      </c>
      <c r="D48" s="12">
        <v>7428</v>
      </c>
      <c r="E48" s="12">
        <v>6745</v>
      </c>
      <c r="F48" s="12">
        <v>5365</v>
      </c>
      <c r="G48" s="12">
        <v>5239</v>
      </c>
      <c r="H48" s="12">
        <v>3666</v>
      </c>
      <c r="I48" s="12">
        <v>8136</v>
      </c>
      <c r="J48" s="12">
        <v>9659</v>
      </c>
      <c r="K48" s="12">
        <v>15477</v>
      </c>
      <c r="L48" s="12">
        <v>9668</v>
      </c>
      <c r="M48" s="12">
        <v>9118</v>
      </c>
      <c r="N48" s="12">
        <v>7984</v>
      </c>
      <c r="O48" s="12">
        <v>9494</v>
      </c>
      <c r="P48" s="12">
        <v>8488</v>
      </c>
      <c r="Q48" s="12">
        <v>6695</v>
      </c>
      <c r="R48" s="112">
        <v>8188</v>
      </c>
      <c r="S48" s="112">
        <v>11173</v>
      </c>
      <c r="T48" s="112">
        <v>7967</v>
      </c>
      <c r="U48" s="36">
        <v>5871</v>
      </c>
      <c r="V48" s="36">
        <v>5269</v>
      </c>
      <c r="W48" s="36">
        <v>3318</v>
      </c>
      <c r="X48" s="36">
        <v>6070</v>
      </c>
      <c r="Y48" s="36">
        <v>6488</v>
      </c>
      <c r="Z48" s="36">
        <v>8651</v>
      </c>
    </row>
    <row r="49" spans="2:26">
      <c r="B49" s="30" t="s">
        <v>277</v>
      </c>
      <c r="C49" s="12">
        <v>360</v>
      </c>
      <c r="D49" s="12">
        <v>333</v>
      </c>
      <c r="E49" s="12">
        <v>235</v>
      </c>
      <c r="F49" s="12">
        <v>168</v>
      </c>
      <c r="G49" s="12">
        <v>88</v>
      </c>
      <c r="H49" s="12">
        <v>53</v>
      </c>
      <c r="I49" s="12">
        <v>191</v>
      </c>
      <c r="J49" s="12">
        <v>166</v>
      </c>
      <c r="K49" s="12">
        <v>628</v>
      </c>
      <c r="L49" s="12">
        <v>574</v>
      </c>
      <c r="M49" s="12">
        <v>505</v>
      </c>
      <c r="N49" s="12">
        <v>621</v>
      </c>
      <c r="O49" s="12">
        <v>695</v>
      </c>
      <c r="P49" s="12">
        <v>759</v>
      </c>
      <c r="Q49" s="12">
        <v>415</v>
      </c>
      <c r="R49" s="112">
        <v>541</v>
      </c>
      <c r="S49" s="112">
        <v>835</v>
      </c>
      <c r="T49" s="112">
        <v>607</v>
      </c>
      <c r="U49" s="48">
        <v>454</v>
      </c>
      <c r="V49" s="48">
        <v>148</v>
      </c>
      <c r="W49" s="48">
        <v>54</v>
      </c>
      <c r="X49" s="48">
        <v>46</v>
      </c>
      <c r="Y49" s="48">
        <v>40</v>
      </c>
      <c r="Z49" s="48">
        <v>79</v>
      </c>
    </row>
    <row r="50" spans="2:26">
      <c r="B50" s="30" t="s">
        <v>240</v>
      </c>
      <c r="C50" s="12">
        <v>104</v>
      </c>
      <c r="D50" s="12">
        <v>71</v>
      </c>
      <c r="E50" s="12">
        <v>58</v>
      </c>
      <c r="F50" s="12">
        <v>61</v>
      </c>
      <c r="G50" s="12">
        <v>83</v>
      </c>
      <c r="H50" s="12">
        <v>74</v>
      </c>
      <c r="I50" s="12">
        <v>58</v>
      </c>
      <c r="J50" s="12">
        <v>78</v>
      </c>
      <c r="K50" s="12">
        <v>88</v>
      </c>
      <c r="L50" s="12">
        <v>52</v>
      </c>
      <c r="M50" s="12">
        <v>31</v>
      </c>
      <c r="N50" s="12">
        <v>6</v>
      </c>
      <c r="O50" s="12">
        <v>10</v>
      </c>
      <c r="P50" s="12">
        <v>2</v>
      </c>
      <c r="Q50" s="12">
        <v>2</v>
      </c>
      <c r="R50" s="170">
        <v>0</v>
      </c>
      <c r="S50" s="170">
        <v>0</v>
      </c>
      <c r="T50" s="170">
        <v>0</v>
      </c>
      <c r="U50" s="170">
        <v>0</v>
      </c>
      <c r="V50" s="170">
        <v>0</v>
      </c>
      <c r="W50" s="170">
        <v>0</v>
      </c>
      <c r="X50" s="170">
        <v>0</v>
      </c>
      <c r="Y50" s="170">
        <v>0</v>
      </c>
      <c r="Z50" s="170">
        <v>0</v>
      </c>
    </row>
    <row r="51" spans="2:26" ht="27">
      <c r="B51" s="227" t="s">
        <v>280</v>
      </c>
      <c r="C51" s="170">
        <v>0</v>
      </c>
      <c r="D51" s="170">
        <v>0</v>
      </c>
      <c r="E51" s="170">
        <v>0</v>
      </c>
      <c r="F51" s="170">
        <v>0</v>
      </c>
      <c r="G51" s="170">
        <v>0</v>
      </c>
      <c r="H51" s="170">
        <v>0</v>
      </c>
      <c r="I51" s="170">
        <v>0</v>
      </c>
      <c r="J51" s="170">
        <v>0</v>
      </c>
      <c r="K51" s="170">
        <v>0</v>
      </c>
      <c r="L51" s="12">
        <v>11</v>
      </c>
      <c r="M51" s="12">
        <v>19</v>
      </c>
      <c r="N51" s="12">
        <v>15</v>
      </c>
      <c r="O51" s="12">
        <v>11</v>
      </c>
      <c r="P51" s="12">
        <v>19</v>
      </c>
      <c r="Q51" s="12">
        <v>10</v>
      </c>
      <c r="R51" s="112">
        <v>24</v>
      </c>
      <c r="S51" s="223">
        <v>17</v>
      </c>
      <c r="T51" s="223">
        <v>12</v>
      </c>
      <c r="U51" s="48">
        <v>26</v>
      </c>
      <c r="V51" s="48">
        <v>27</v>
      </c>
      <c r="W51" s="48">
        <v>11</v>
      </c>
      <c r="X51" s="48">
        <v>27</v>
      </c>
      <c r="Y51" s="48">
        <v>9</v>
      </c>
      <c r="Z51" s="48">
        <v>13</v>
      </c>
    </row>
    <row r="52" spans="2:26" ht="27">
      <c r="B52" s="30" t="s">
        <v>234</v>
      </c>
      <c r="C52" s="12">
        <v>2</v>
      </c>
      <c r="D52" s="12">
        <v>2</v>
      </c>
      <c r="E52" s="12">
        <v>3</v>
      </c>
      <c r="F52" s="170">
        <v>0</v>
      </c>
      <c r="G52" s="12">
        <v>6</v>
      </c>
      <c r="H52" s="12">
        <v>14</v>
      </c>
      <c r="I52" s="228">
        <v>12</v>
      </c>
      <c r="J52" s="222">
        <v>11</v>
      </c>
      <c r="K52" s="222">
        <v>17</v>
      </c>
      <c r="L52" s="222">
        <v>9</v>
      </c>
      <c r="M52" s="222">
        <v>3</v>
      </c>
      <c r="N52" s="222">
        <v>1</v>
      </c>
      <c r="O52" s="170">
        <v>0</v>
      </c>
      <c r="P52" s="170">
        <v>0</v>
      </c>
      <c r="Q52" s="170">
        <v>0</v>
      </c>
      <c r="R52" s="170">
        <v>0</v>
      </c>
      <c r="S52" s="170">
        <v>0</v>
      </c>
      <c r="T52" s="170">
        <v>0</v>
      </c>
      <c r="U52" s="170">
        <v>0</v>
      </c>
      <c r="V52" s="170">
        <v>0</v>
      </c>
      <c r="W52" s="170">
        <v>0</v>
      </c>
      <c r="X52" s="170">
        <v>0</v>
      </c>
      <c r="Y52" s="170">
        <v>0</v>
      </c>
      <c r="Z52" s="170">
        <v>0</v>
      </c>
    </row>
    <row r="53" spans="2:26" ht="32.25" customHeight="1">
      <c r="B53" s="227" t="s">
        <v>281</v>
      </c>
      <c r="C53" s="170">
        <v>0</v>
      </c>
      <c r="D53" s="170">
        <v>0</v>
      </c>
      <c r="E53" s="170">
        <v>0</v>
      </c>
      <c r="F53" s="170">
        <v>0</v>
      </c>
      <c r="G53" s="170">
        <v>0</v>
      </c>
      <c r="H53" s="170">
        <v>0</v>
      </c>
      <c r="I53" s="170">
        <v>0</v>
      </c>
      <c r="J53" s="170">
        <v>0</v>
      </c>
      <c r="K53" s="170">
        <v>0</v>
      </c>
      <c r="L53" s="170">
        <v>0</v>
      </c>
      <c r="M53" s="170">
        <v>0</v>
      </c>
      <c r="N53" s="170">
        <v>0</v>
      </c>
      <c r="O53" s="170">
        <v>0</v>
      </c>
      <c r="P53" s="170">
        <v>0</v>
      </c>
      <c r="Q53" s="170">
        <v>0</v>
      </c>
      <c r="R53" s="170">
        <v>0</v>
      </c>
      <c r="S53" s="170">
        <v>0</v>
      </c>
      <c r="T53" s="170">
        <v>0</v>
      </c>
      <c r="U53" s="170">
        <v>0</v>
      </c>
      <c r="V53" s="170">
        <v>0</v>
      </c>
      <c r="W53" s="170">
        <v>0</v>
      </c>
      <c r="X53" s="170">
        <v>0</v>
      </c>
      <c r="Y53" s="170">
        <v>0</v>
      </c>
      <c r="Z53" s="170">
        <v>0</v>
      </c>
    </row>
    <row r="54" spans="2:26" ht="25.5" customHeight="1">
      <c r="B54" s="30" t="s">
        <v>235</v>
      </c>
      <c r="C54" s="12">
        <v>14900</v>
      </c>
      <c r="D54" s="12">
        <v>17856</v>
      </c>
      <c r="E54" s="12">
        <v>20680</v>
      </c>
      <c r="F54" s="12">
        <v>15247</v>
      </c>
      <c r="G54" s="12">
        <v>12635</v>
      </c>
      <c r="H54" s="12">
        <v>8334</v>
      </c>
      <c r="I54" s="12">
        <v>19089</v>
      </c>
      <c r="J54" s="12">
        <v>16317</v>
      </c>
      <c r="K54" s="12">
        <v>24745</v>
      </c>
      <c r="L54" s="12">
        <v>15202</v>
      </c>
      <c r="M54" s="12">
        <v>12248</v>
      </c>
      <c r="N54" s="12">
        <v>9944</v>
      </c>
      <c r="O54" s="12">
        <v>11421</v>
      </c>
      <c r="P54" s="12">
        <v>9938</v>
      </c>
      <c r="Q54" s="12">
        <v>8570</v>
      </c>
      <c r="R54" s="112">
        <v>9846</v>
      </c>
      <c r="S54" s="112">
        <v>14256</v>
      </c>
      <c r="T54" s="112">
        <v>10382</v>
      </c>
      <c r="U54" s="36">
        <v>8217</v>
      </c>
      <c r="V54" s="36">
        <v>6855</v>
      </c>
      <c r="W54" s="36">
        <v>4337</v>
      </c>
      <c r="X54" s="36">
        <v>7090</v>
      </c>
      <c r="Y54" s="36">
        <v>10175</v>
      </c>
      <c r="Z54" s="36">
        <v>11617</v>
      </c>
    </row>
    <row r="55" spans="2:26" ht="27">
      <c r="B55" s="30" t="s">
        <v>236</v>
      </c>
      <c r="C55" s="170">
        <v>0</v>
      </c>
      <c r="D55" s="170">
        <v>0</v>
      </c>
      <c r="E55" s="170">
        <v>0</v>
      </c>
      <c r="F55" s="170">
        <v>0</v>
      </c>
      <c r="G55" s="170">
        <v>0</v>
      </c>
      <c r="H55" s="170">
        <v>0</v>
      </c>
      <c r="I55" s="170">
        <v>0</v>
      </c>
      <c r="J55" s="170">
        <v>0</v>
      </c>
      <c r="K55" s="170">
        <v>0</v>
      </c>
      <c r="L55" s="170">
        <v>0</v>
      </c>
      <c r="M55" s="170">
        <v>0</v>
      </c>
      <c r="N55" s="170">
        <v>0</v>
      </c>
      <c r="O55" s="170">
        <v>0</v>
      </c>
      <c r="P55" s="170">
        <v>0</v>
      </c>
      <c r="Q55" s="170">
        <v>0</v>
      </c>
      <c r="R55" s="170">
        <v>0</v>
      </c>
      <c r="S55" s="170">
        <v>0</v>
      </c>
      <c r="T55" s="170">
        <v>0</v>
      </c>
      <c r="U55" s="170">
        <v>0</v>
      </c>
      <c r="V55" s="170">
        <v>0</v>
      </c>
      <c r="W55" s="170">
        <v>0</v>
      </c>
      <c r="X55" s="170">
        <v>0</v>
      </c>
      <c r="Y55" s="170">
        <v>0</v>
      </c>
      <c r="Z55" s="170">
        <v>0</v>
      </c>
    </row>
    <row r="56" spans="2:26">
      <c r="B56" s="30" t="s">
        <v>278</v>
      </c>
      <c r="C56" s="12">
        <v>11</v>
      </c>
      <c r="D56" s="12">
        <v>14</v>
      </c>
      <c r="E56" s="12">
        <v>11</v>
      </c>
      <c r="F56" s="12">
        <v>9</v>
      </c>
      <c r="G56" s="12">
        <v>13</v>
      </c>
      <c r="H56" s="12">
        <v>12</v>
      </c>
      <c r="I56" s="12">
        <v>7</v>
      </c>
      <c r="J56" s="12">
        <v>17</v>
      </c>
      <c r="K56" s="12">
        <v>24</v>
      </c>
      <c r="L56" s="12">
        <v>11</v>
      </c>
      <c r="M56" s="12">
        <v>21</v>
      </c>
      <c r="N56" s="12">
        <v>37</v>
      </c>
      <c r="O56" s="12">
        <v>41</v>
      </c>
      <c r="P56" s="12">
        <v>56</v>
      </c>
      <c r="Q56" s="12">
        <v>71</v>
      </c>
      <c r="R56" s="112">
        <v>88</v>
      </c>
      <c r="S56" s="223">
        <v>110</v>
      </c>
      <c r="T56" s="223">
        <v>107</v>
      </c>
      <c r="U56" s="48">
        <v>104</v>
      </c>
      <c r="V56" s="48">
        <v>126</v>
      </c>
      <c r="W56" s="48">
        <v>78</v>
      </c>
      <c r="X56" s="48">
        <v>93</v>
      </c>
      <c r="Y56" s="48">
        <v>206</v>
      </c>
      <c r="Z56" s="48">
        <v>302</v>
      </c>
    </row>
    <row r="57" spans="2:26">
      <c r="B57" s="30" t="s">
        <v>279</v>
      </c>
      <c r="C57" s="12">
        <v>4</v>
      </c>
      <c r="D57" s="12">
        <v>6</v>
      </c>
      <c r="E57" s="12">
        <v>7</v>
      </c>
      <c r="F57" s="12">
        <v>17</v>
      </c>
      <c r="G57" s="12">
        <v>6</v>
      </c>
      <c r="H57" s="12">
        <v>15</v>
      </c>
      <c r="I57" s="12">
        <v>6</v>
      </c>
      <c r="J57" s="12">
        <v>7</v>
      </c>
      <c r="K57" s="12">
        <v>14</v>
      </c>
      <c r="L57" s="12">
        <v>7</v>
      </c>
      <c r="M57" s="12">
        <v>11</v>
      </c>
      <c r="N57" s="12">
        <v>17</v>
      </c>
      <c r="O57" s="12">
        <v>24</v>
      </c>
      <c r="P57" s="12">
        <v>15</v>
      </c>
      <c r="Q57" s="12">
        <v>25</v>
      </c>
      <c r="R57" s="112">
        <v>20</v>
      </c>
      <c r="S57" s="223">
        <v>34</v>
      </c>
      <c r="T57" s="223">
        <v>25</v>
      </c>
      <c r="U57" s="48">
        <v>27</v>
      </c>
      <c r="V57" s="170">
        <v>0</v>
      </c>
      <c r="W57" s="170">
        <v>0</v>
      </c>
      <c r="X57" s="170">
        <v>0</v>
      </c>
      <c r="Y57" s="170">
        <v>0</v>
      </c>
      <c r="Z57" s="170">
        <v>0</v>
      </c>
    </row>
    <row r="58" spans="2:26" ht="7.5" customHeight="1">
      <c r="B58" s="30"/>
      <c r="C58" s="12"/>
      <c r="D58" s="12"/>
      <c r="E58" s="12"/>
      <c r="F58" s="12"/>
      <c r="G58" s="12"/>
      <c r="H58" s="12"/>
      <c r="I58" s="12"/>
      <c r="J58" s="12"/>
      <c r="K58" s="12"/>
      <c r="L58" s="12"/>
      <c r="M58" s="12"/>
      <c r="N58" s="12"/>
      <c r="O58" s="12"/>
      <c r="P58" s="12"/>
      <c r="Q58" s="12"/>
      <c r="R58" s="112"/>
      <c r="S58" s="223"/>
      <c r="T58" s="223"/>
      <c r="U58" s="48"/>
      <c r="V58" s="48"/>
      <c r="W58" s="48"/>
      <c r="X58" s="48"/>
      <c r="Y58" s="48"/>
      <c r="Z58" s="48"/>
    </row>
    <row r="59" spans="2:26">
      <c r="B59" s="243" t="s">
        <v>33</v>
      </c>
      <c r="C59" s="244">
        <f>SUM(C60:C65)</f>
        <v>1</v>
      </c>
      <c r="D59" s="244">
        <f>SUM(D60:D65)</f>
        <v>2</v>
      </c>
      <c r="E59" s="244">
        <f t="shared" ref="E59:J59" si="5">SUM(E60:E65)</f>
        <v>3</v>
      </c>
      <c r="F59" s="244">
        <f t="shared" si="5"/>
        <v>1</v>
      </c>
      <c r="G59" s="244">
        <f t="shared" si="5"/>
        <v>1</v>
      </c>
      <c r="H59" s="244">
        <f t="shared" si="5"/>
        <v>0</v>
      </c>
      <c r="I59" s="244">
        <f t="shared" si="5"/>
        <v>1</v>
      </c>
      <c r="J59" s="244">
        <f t="shared" si="5"/>
        <v>2</v>
      </c>
      <c r="K59" s="253">
        <f t="shared" ref="K59" si="6">SUM(K60:K65)</f>
        <v>0</v>
      </c>
      <c r="L59" s="244">
        <f t="shared" ref="L59" si="7">SUM(L60:L65)</f>
        <v>1</v>
      </c>
      <c r="M59" s="253">
        <f t="shared" ref="M59" si="8">SUM(M60:M65)</f>
        <v>0</v>
      </c>
      <c r="N59" s="253">
        <f t="shared" ref="N59" si="9">SUM(N60:N65)</f>
        <v>0</v>
      </c>
      <c r="O59" s="244">
        <f t="shared" ref="O59:S59" si="10">SUM(O60:O65)</f>
        <v>13</v>
      </c>
      <c r="P59" s="244">
        <f t="shared" si="10"/>
        <v>9</v>
      </c>
      <c r="Q59" s="244">
        <f t="shared" si="10"/>
        <v>48</v>
      </c>
      <c r="R59" s="244">
        <f t="shared" si="10"/>
        <v>16</v>
      </c>
      <c r="S59" s="244">
        <f t="shared" si="10"/>
        <v>37</v>
      </c>
      <c r="T59" s="244">
        <f t="shared" ref="T59" si="11">SUM(T60:T65)</f>
        <v>33</v>
      </c>
      <c r="U59" s="244">
        <f t="shared" ref="U59:V59" si="12">SUM(U60:U65)</f>
        <v>36</v>
      </c>
      <c r="V59" s="244">
        <f t="shared" si="12"/>
        <v>39</v>
      </c>
      <c r="W59" s="244">
        <f t="shared" ref="W59" si="13">SUM(W60:W65)</f>
        <v>18</v>
      </c>
      <c r="X59" s="244">
        <f t="shared" ref="X59" si="14">SUM(X60:X65)</f>
        <v>25</v>
      </c>
      <c r="Y59" s="244">
        <f t="shared" ref="Y59:Z59" si="15">SUM(Y60:Y65)</f>
        <v>57</v>
      </c>
      <c r="Z59" s="244">
        <f t="shared" si="15"/>
        <v>61</v>
      </c>
    </row>
    <row r="60" spans="2:26">
      <c r="B60" s="31" t="s">
        <v>282</v>
      </c>
      <c r="C60" s="12">
        <v>1</v>
      </c>
      <c r="D60" s="12">
        <v>2</v>
      </c>
      <c r="E60" s="170">
        <v>0</v>
      </c>
      <c r="F60" s="12">
        <v>1</v>
      </c>
      <c r="G60" s="12">
        <v>1</v>
      </c>
      <c r="H60" s="170">
        <v>0</v>
      </c>
      <c r="I60" s="12">
        <v>1</v>
      </c>
      <c r="J60" s="12">
        <v>2</v>
      </c>
      <c r="K60" s="170">
        <v>0</v>
      </c>
      <c r="L60" s="12">
        <v>1</v>
      </c>
      <c r="M60" s="170">
        <v>0</v>
      </c>
      <c r="N60" s="170">
        <v>0</v>
      </c>
      <c r="O60" s="12">
        <v>3</v>
      </c>
      <c r="P60" s="12">
        <v>5</v>
      </c>
      <c r="Q60" s="12">
        <v>25</v>
      </c>
      <c r="R60" s="112">
        <v>9</v>
      </c>
      <c r="S60" s="223">
        <v>15</v>
      </c>
      <c r="T60" s="223">
        <v>8</v>
      </c>
      <c r="U60" s="48">
        <v>9</v>
      </c>
      <c r="V60" s="48">
        <v>3</v>
      </c>
      <c r="W60" s="48">
        <v>3</v>
      </c>
      <c r="X60" s="48">
        <v>12</v>
      </c>
      <c r="Y60" s="48">
        <v>6</v>
      </c>
      <c r="Z60" s="48">
        <v>2</v>
      </c>
    </row>
    <row r="61" spans="2:26">
      <c r="B61" s="31" t="s">
        <v>253</v>
      </c>
      <c r="C61" s="170">
        <v>0</v>
      </c>
      <c r="D61" s="170">
        <v>0</v>
      </c>
      <c r="E61" s="170">
        <v>0</v>
      </c>
      <c r="F61" s="170">
        <v>0</v>
      </c>
      <c r="G61" s="170">
        <v>0</v>
      </c>
      <c r="H61" s="170">
        <v>0</v>
      </c>
      <c r="I61" s="170">
        <v>0</v>
      </c>
      <c r="J61" s="170">
        <v>0</v>
      </c>
      <c r="K61" s="170">
        <v>0</v>
      </c>
      <c r="L61" s="170">
        <v>0</v>
      </c>
      <c r="M61" s="170">
        <v>0</v>
      </c>
      <c r="N61" s="170">
        <v>0</v>
      </c>
      <c r="O61" s="170">
        <v>0</v>
      </c>
      <c r="P61" s="170">
        <v>0</v>
      </c>
      <c r="Q61" s="170">
        <v>0</v>
      </c>
      <c r="R61" s="170">
        <v>0</v>
      </c>
      <c r="S61" s="170">
        <v>0</v>
      </c>
      <c r="T61" s="170">
        <v>0</v>
      </c>
      <c r="U61" s="170">
        <v>0</v>
      </c>
      <c r="V61" s="170">
        <v>0</v>
      </c>
      <c r="W61" s="170">
        <v>0</v>
      </c>
      <c r="X61" s="170">
        <v>0</v>
      </c>
      <c r="Y61" s="170">
        <v>0</v>
      </c>
      <c r="Z61" s="170">
        <v>0</v>
      </c>
    </row>
    <row r="62" spans="2:26" ht="28.5">
      <c r="B62" s="31" t="s">
        <v>254</v>
      </c>
      <c r="C62" s="170">
        <v>0</v>
      </c>
      <c r="D62" s="170">
        <v>0</v>
      </c>
      <c r="E62" s="170">
        <v>0</v>
      </c>
      <c r="F62" s="170">
        <v>0</v>
      </c>
      <c r="G62" s="170">
        <v>0</v>
      </c>
      <c r="H62" s="170">
        <v>0</v>
      </c>
      <c r="I62" s="170">
        <v>0</v>
      </c>
      <c r="J62" s="170">
        <v>0</v>
      </c>
      <c r="K62" s="170">
        <v>0</v>
      </c>
      <c r="L62" s="170">
        <v>0</v>
      </c>
      <c r="M62" s="170">
        <v>0</v>
      </c>
      <c r="N62" s="170">
        <v>0</v>
      </c>
      <c r="O62" s="170">
        <v>0</v>
      </c>
      <c r="P62" s="170">
        <v>0</v>
      </c>
      <c r="Q62" s="170">
        <v>0</v>
      </c>
      <c r="R62" s="170">
        <v>0</v>
      </c>
      <c r="S62" s="170">
        <v>0</v>
      </c>
      <c r="T62" s="170">
        <v>0</v>
      </c>
      <c r="U62" s="170">
        <v>0</v>
      </c>
      <c r="V62" s="170">
        <v>0</v>
      </c>
      <c r="W62" s="170">
        <v>0</v>
      </c>
      <c r="X62" s="170">
        <v>0</v>
      </c>
      <c r="Y62" s="170">
        <v>0</v>
      </c>
      <c r="Z62" s="170">
        <v>0</v>
      </c>
    </row>
    <row r="63" spans="2:26">
      <c r="B63" s="31" t="s">
        <v>285</v>
      </c>
      <c r="C63" s="170">
        <v>0</v>
      </c>
      <c r="D63" s="170">
        <v>0</v>
      </c>
      <c r="E63" s="12">
        <v>3</v>
      </c>
      <c r="F63" s="170">
        <v>0</v>
      </c>
      <c r="G63" s="170">
        <v>0</v>
      </c>
      <c r="H63" s="170">
        <v>0</v>
      </c>
      <c r="I63" s="170">
        <v>0</v>
      </c>
      <c r="J63" s="170">
        <v>0</v>
      </c>
      <c r="K63" s="170">
        <v>0</v>
      </c>
      <c r="L63" s="170">
        <v>0</v>
      </c>
      <c r="M63" s="170">
        <v>0</v>
      </c>
      <c r="N63" s="170">
        <v>0</v>
      </c>
      <c r="O63" s="12">
        <v>10</v>
      </c>
      <c r="P63" s="12">
        <v>4</v>
      </c>
      <c r="Q63" s="12">
        <v>23</v>
      </c>
      <c r="R63" s="112">
        <v>7</v>
      </c>
      <c r="S63" s="112">
        <v>22</v>
      </c>
      <c r="T63" s="112">
        <v>25</v>
      </c>
      <c r="U63" s="225">
        <v>27</v>
      </c>
      <c r="V63" s="225">
        <v>34</v>
      </c>
      <c r="W63" s="225">
        <v>14</v>
      </c>
      <c r="X63" s="225">
        <v>12</v>
      </c>
      <c r="Y63" s="225">
        <v>42</v>
      </c>
      <c r="Z63" s="225">
        <v>57</v>
      </c>
    </row>
    <row r="64" spans="2:26">
      <c r="B64" s="202" t="s">
        <v>544</v>
      </c>
      <c r="C64" s="170">
        <v>0</v>
      </c>
      <c r="D64" s="170">
        <v>0</v>
      </c>
      <c r="E64" s="170">
        <v>0</v>
      </c>
      <c r="F64" s="170">
        <v>0</v>
      </c>
      <c r="G64" s="170">
        <v>0</v>
      </c>
      <c r="H64" s="170">
        <v>0</v>
      </c>
      <c r="I64" s="170">
        <v>0</v>
      </c>
      <c r="J64" s="170">
        <v>0</v>
      </c>
      <c r="K64" s="170">
        <v>0</v>
      </c>
      <c r="L64" s="170">
        <v>0</v>
      </c>
      <c r="M64" s="170">
        <v>0</v>
      </c>
      <c r="N64" s="170">
        <v>0</v>
      </c>
      <c r="O64" s="170">
        <v>0</v>
      </c>
      <c r="P64" s="170">
        <v>0</v>
      </c>
      <c r="Q64" s="170">
        <v>0</v>
      </c>
      <c r="R64" s="170">
        <v>0</v>
      </c>
      <c r="S64" s="170">
        <v>0</v>
      </c>
      <c r="T64" s="170">
        <v>0</v>
      </c>
      <c r="U64" s="170">
        <v>0</v>
      </c>
      <c r="V64" s="170">
        <v>0</v>
      </c>
      <c r="W64" s="170">
        <v>0</v>
      </c>
      <c r="X64" s="170">
        <v>0</v>
      </c>
      <c r="Y64" s="170">
        <v>0</v>
      </c>
      <c r="Z64" s="170">
        <v>0</v>
      </c>
    </row>
    <row r="65" spans="2:26">
      <c r="B65" s="202" t="s">
        <v>545</v>
      </c>
      <c r="C65" s="170">
        <v>0</v>
      </c>
      <c r="D65" s="170">
        <v>0</v>
      </c>
      <c r="E65" s="170">
        <v>0</v>
      </c>
      <c r="F65" s="170">
        <v>0</v>
      </c>
      <c r="G65" s="170">
        <v>0</v>
      </c>
      <c r="H65" s="170">
        <v>0</v>
      </c>
      <c r="I65" s="170">
        <v>0</v>
      </c>
      <c r="J65" s="170">
        <v>0</v>
      </c>
      <c r="K65" s="170">
        <v>0</v>
      </c>
      <c r="L65" s="170">
        <v>0</v>
      </c>
      <c r="M65" s="170">
        <v>0</v>
      </c>
      <c r="N65" s="170">
        <v>0</v>
      </c>
      <c r="O65" s="170">
        <v>0</v>
      </c>
      <c r="P65" s="170">
        <v>0</v>
      </c>
      <c r="Q65" s="170">
        <v>0</v>
      </c>
      <c r="R65" s="170">
        <v>0</v>
      </c>
      <c r="S65" s="170">
        <v>0</v>
      </c>
      <c r="T65" s="170">
        <v>0</v>
      </c>
      <c r="U65" s="170">
        <v>0</v>
      </c>
      <c r="V65" s="223">
        <v>2</v>
      </c>
      <c r="W65" s="223">
        <v>1</v>
      </c>
      <c r="X65" s="223">
        <v>1</v>
      </c>
      <c r="Y65" s="223">
        <v>9</v>
      </c>
      <c r="Z65" s="223">
        <v>2</v>
      </c>
    </row>
    <row r="66" spans="2:26" ht="7.5" customHeight="1">
      <c r="B66" s="202"/>
      <c r="C66" s="170"/>
      <c r="D66" s="170"/>
      <c r="E66" s="170"/>
      <c r="F66" s="170"/>
      <c r="G66" s="170"/>
      <c r="H66" s="170"/>
      <c r="I66" s="170"/>
      <c r="J66" s="170"/>
      <c r="K66" s="170"/>
      <c r="L66" s="170"/>
      <c r="M66" s="170"/>
      <c r="N66" s="170"/>
      <c r="O66" s="170"/>
      <c r="P66" s="170"/>
      <c r="Q66" s="170"/>
      <c r="R66" s="170"/>
      <c r="S66" s="170"/>
      <c r="T66" s="170"/>
      <c r="U66" s="225"/>
      <c r="V66" s="223"/>
      <c r="W66" s="223"/>
      <c r="X66" s="223"/>
      <c r="Y66" s="223"/>
      <c r="Z66" s="223"/>
    </row>
    <row r="67" spans="2:26">
      <c r="B67" s="243" t="s">
        <v>32</v>
      </c>
      <c r="C67" s="168">
        <f>C68</f>
        <v>0</v>
      </c>
      <c r="D67" s="168">
        <f t="shared" ref="D67:Z67" si="16">D68</f>
        <v>0</v>
      </c>
      <c r="E67" s="168">
        <f t="shared" si="16"/>
        <v>0</v>
      </c>
      <c r="F67" s="168">
        <f t="shared" si="16"/>
        <v>0</v>
      </c>
      <c r="G67" s="168">
        <f t="shared" si="16"/>
        <v>0</v>
      </c>
      <c r="H67" s="168">
        <f t="shared" si="16"/>
        <v>0</v>
      </c>
      <c r="I67" s="168">
        <f t="shared" si="16"/>
        <v>0</v>
      </c>
      <c r="J67" s="168">
        <f t="shared" si="16"/>
        <v>0</v>
      </c>
      <c r="K67" s="168">
        <f t="shared" si="16"/>
        <v>0</v>
      </c>
      <c r="L67" s="168">
        <f t="shared" si="16"/>
        <v>0</v>
      </c>
      <c r="M67" s="168">
        <f t="shared" si="16"/>
        <v>0</v>
      </c>
      <c r="N67" s="168">
        <f t="shared" si="16"/>
        <v>0</v>
      </c>
      <c r="O67" s="168">
        <f t="shared" si="16"/>
        <v>0</v>
      </c>
      <c r="P67" s="168">
        <f t="shared" si="16"/>
        <v>0</v>
      </c>
      <c r="Q67" s="168">
        <f t="shared" si="16"/>
        <v>0</v>
      </c>
      <c r="R67" s="168">
        <f t="shared" si="16"/>
        <v>0</v>
      </c>
      <c r="S67" s="168">
        <f t="shared" si="16"/>
        <v>0</v>
      </c>
      <c r="T67" s="168">
        <f t="shared" si="16"/>
        <v>0</v>
      </c>
      <c r="U67" s="168">
        <f t="shared" si="16"/>
        <v>0</v>
      </c>
      <c r="V67" s="168">
        <f t="shared" si="16"/>
        <v>0</v>
      </c>
      <c r="W67" s="168">
        <f t="shared" si="16"/>
        <v>0</v>
      </c>
      <c r="X67" s="168">
        <f t="shared" si="16"/>
        <v>0</v>
      </c>
      <c r="Y67" s="168">
        <f t="shared" si="16"/>
        <v>0</v>
      </c>
      <c r="Z67" s="168">
        <f t="shared" si="16"/>
        <v>0</v>
      </c>
    </row>
    <row r="68" spans="2:26" ht="27">
      <c r="B68" s="203" t="s">
        <v>464</v>
      </c>
      <c r="C68" s="196">
        <v>0</v>
      </c>
      <c r="D68" s="196">
        <v>0</v>
      </c>
      <c r="E68" s="196">
        <v>0</v>
      </c>
      <c r="F68" s="196">
        <v>0</v>
      </c>
      <c r="G68" s="196">
        <v>0</v>
      </c>
      <c r="H68" s="196">
        <v>0</v>
      </c>
      <c r="I68" s="196">
        <v>0</v>
      </c>
      <c r="J68" s="196">
        <v>0</v>
      </c>
      <c r="K68" s="196">
        <v>0</v>
      </c>
      <c r="L68" s="196">
        <v>0</v>
      </c>
      <c r="M68" s="196">
        <v>0</v>
      </c>
      <c r="N68" s="196">
        <v>0</v>
      </c>
      <c r="O68" s="196">
        <v>0</v>
      </c>
      <c r="P68" s="196">
        <v>0</v>
      </c>
      <c r="Q68" s="196">
        <v>0</v>
      </c>
      <c r="R68" s="196">
        <v>0</v>
      </c>
      <c r="S68" s="196">
        <v>0</v>
      </c>
      <c r="T68" s="196">
        <v>0</v>
      </c>
      <c r="U68" s="196">
        <v>0</v>
      </c>
      <c r="V68" s="196">
        <v>0</v>
      </c>
      <c r="W68" s="196">
        <v>0</v>
      </c>
      <c r="X68" s="196">
        <v>0</v>
      </c>
      <c r="Y68" s="196">
        <v>0</v>
      </c>
      <c r="Z68" s="196">
        <v>0</v>
      </c>
    </row>
    <row r="69" spans="2:26" ht="7.5" customHeight="1">
      <c r="B69" s="229"/>
      <c r="C69" s="230"/>
      <c r="D69" s="230"/>
      <c r="E69" s="230"/>
      <c r="F69" s="230"/>
      <c r="G69" s="230"/>
      <c r="H69" s="230"/>
      <c r="I69" s="230"/>
      <c r="J69" s="230"/>
      <c r="K69" s="230"/>
      <c r="L69" s="230"/>
      <c r="M69" s="230"/>
      <c r="N69" s="230"/>
      <c r="O69" s="230"/>
      <c r="P69" s="230"/>
      <c r="Q69" s="230"/>
      <c r="R69" s="231"/>
      <c r="S69" s="231"/>
      <c r="T69" s="231"/>
    </row>
    <row r="70" spans="2:26" s="24" customFormat="1" ht="12.75">
      <c r="B70" s="232" t="s">
        <v>55</v>
      </c>
      <c r="R70" s="69"/>
      <c r="S70" s="69"/>
      <c r="T70" s="69"/>
      <c r="U70" s="69"/>
      <c r="V70" s="69"/>
      <c r="W70" s="69"/>
      <c r="X70" s="69"/>
      <c r="Y70" s="69"/>
      <c r="Z70" s="69"/>
    </row>
    <row r="71" spans="2:26" s="24" customFormat="1" ht="130.5" customHeight="1">
      <c r="B71" s="140" t="s">
        <v>543</v>
      </c>
      <c r="C71" s="140"/>
      <c r="D71" s="140"/>
      <c r="E71" s="140"/>
      <c r="F71" s="140"/>
      <c r="G71" s="140"/>
      <c r="H71" s="140"/>
      <c r="I71" s="140"/>
      <c r="J71" s="140"/>
      <c r="K71" s="140"/>
      <c r="L71" s="140"/>
      <c r="M71" s="140"/>
      <c r="N71" s="140"/>
      <c r="O71" s="140"/>
      <c r="P71" s="140"/>
      <c r="Q71" s="140"/>
      <c r="R71" s="140"/>
      <c r="S71" s="140"/>
      <c r="T71" s="140"/>
      <c r="U71" s="140"/>
    </row>
    <row r="72" spans="2:26" s="24" customFormat="1" ht="63.75">
      <c r="B72" s="140" t="s">
        <v>537</v>
      </c>
      <c r="C72" s="140"/>
      <c r="D72" s="140"/>
      <c r="E72" s="140"/>
      <c r="F72" s="140"/>
      <c r="G72" s="140"/>
      <c r="H72" s="140"/>
      <c r="I72" s="140"/>
      <c r="J72" s="140"/>
      <c r="K72" s="140"/>
      <c r="L72" s="140"/>
      <c r="M72" s="140"/>
      <c r="N72" s="140"/>
      <c r="O72" s="140"/>
      <c r="P72" s="140"/>
      <c r="Q72" s="140"/>
      <c r="R72" s="140"/>
      <c r="S72" s="140"/>
      <c r="T72" s="140"/>
      <c r="U72" s="140"/>
    </row>
    <row r="73" spans="2:26" s="24" customFormat="1" ht="51">
      <c r="B73" s="234" t="s">
        <v>515</v>
      </c>
      <c r="C73" s="219"/>
      <c r="D73" s="219"/>
      <c r="E73" s="219"/>
      <c r="F73" s="219"/>
      <c r="G73" s="219"/>
      <c r="H73" s="219"/>
      <c r="I73" s="219"/>
      <c r="J73" s="219"/>
      <c r="K73" s="219"/>
      <c r="L73" s="219"/>
      <c r="M73" s="219"/>
      <c r="N73" s="219"/>
      <c r="O73" s="219"/>
      <c r="P73" s="219"/>
      <c r="Q73" s="219"/>
      <c r="R73" s="233"/>
      <c r="S73" s="233"/>
      <c r="T73" s="233"/>
      <c r="U73" s="233"/>
      <c r="V73" s="233"/>
      <c r="W73" s="233"/>
      <c r="X73" s="233"/>
      <c r="Y73" s="233"/>
      <c r="Z73" s="233"/>
    </row>
    <row r="74" spans="2:26" s="24" customFormat="1" ht="12.75">
      <c r="B74" s="326" t="s">
        <v>465</v>
      </c>
      <c r="C74" s="326"/>
      <c r="D74" s="326"/>
      <c r="E74" s="326"/>
      <c r="F74" s="326"/>
      <c r="G74" s="326"/>
      <c r="H74" s="326"/>
      <c r="I74" s="326"/>
      <c r="J74" s="326"/>
      <c r="K74" s="326"/>
      <c r="L74" s="326"/>
      <c r="M74" s="326"/>
      <c r="R74" s="69"/>
      <c r="S74" s="69"/>
      <c r="T74" s="69"/>
      <c r="U74" s="69"/>
      <c r="V74" s="69"/>
      <c r="W74" s="69"/>
      <c r="X74" s="69"/>
      <c r="Y74" s="69"/>
      <c r="Z74" s="69"/>
    </row>
    <row r="75" spans="2:26" s="24" customFormat="1" ht="25.5">
      <c r="B75" s="142" t="s">
        <v>859</v>
      </c>
      <c r="C75" s="142"/>
      <c r="D75" s="142"/>
      <c r="E75" s="142"/>
      <c r="F75" s="142"/>
      <c r="G75" s="142"/>
      <c r="H75" s="142"/>
      <c r="I75" s="142"/>
      <c r="J75" s="142"/>
      <c r="K75" s="142"/>
      <c r="L75" s="142"/>
      <c r="M75" s="142"/>
      <c r="N75" s="142"/>
      <c r="O75" s="142"/>
      <c r="P75" s="142"/>
      <c r="Q75" s="142"/>
      <c r="R75" s="235"/>
      <c r="S75" s="69"/>
      <c r="T75" s="69"/>
      <c r="U75" s="69"/>
      <c r="V75" s="69"/>
      <c r="W75" s="69"/>
      <c r="X75" s="69"/>
      <c r="Y75" s="69"/>
      <c r="Z75" s="69"/>
    </row>
    <row r="76" spans="2:26" s="24" customFormat="1" ht="25.5">
      <c r="B76" s="206" t="s">
        <v>534</v>
      </c>
      <c r="C76" s="150"/>
      <c r="D76" s="150"/>
      <c r="E76" s="150"/>
      <c r="F76" s="150"/>
      <c r="G76" s="150"/>
      <c r="H76" s="150"/>
      <c r="I76" s="150"/>
      <c r="J76" s="150"/>
      <c r="K76" s="150"/>
      <c r="L76" s="80"/>
      <c r="M76" s="80"/>
      <c r="N76" s="80"/>
      <c r="O76" s="80"/>
      <c r="P76" s="80"/>
      <c r="Q76" s="80"/>
      <c r="R76" s="235"/>
      <c r="S76" s="69"/>
      <c r="T76" s="69"/>
      <c r="U76" s="69"/>
      <c r="V76" s="69"/>
      <c r="W76" s="69"/>
      <c r="X76" s="69"/>
      <c r="Y76" s="69"/>
      <c r="Z76" s="69"/>
    </row>
    <row r="77" spans="2:26">
      <c r="C77" s="236"/>
      <c r="D77" s="236"/>
      <c r="E77" s="236"/>
      <c r="F77" s="236"/>
      <c r="G77" s="236"/>
      <c r="H77" s="236"/>
      <c r="I77" s="236"/>
      <c r="J77" s="236"/>
      <c r="K77" s="236"/>
      <c r="L77" s="236"/>
      <c r="M77" s="236"/>
      <c r="N77" s="236"/>
      <c r="O77" s="236"/>
      <c r="P77" s="236"/>
      <c r="Q77" s="236"/>
      <c r="R77" s="237"/>
      <c r="S77" s="48"/>
      <c r="T77" s="48"/>
      <c r="U77" s="48"/>
      <c r="V77" s="48"/>
      <c r="W77" s="48"/>
      <c r="X77" s="48"/>
      <c r="Y77" s="48"/>
      <c r="Z77" s="48"/>
    </row>
    <row r="78" spans="2:26" hidden="1">
      <c r="B78" s="236"/>
      <c r="C78" s="236"/>
      <c r="D78" s="236"/>
      <c r="E78" s="236"/>
      <c r="F78" s="236"/>
      <c r="G78" s="236"/>
      <c r="H78" s="236"/>
      <c r="I78" s="236"/>
      <c r="J78" s="236"/>
      <c r="K78" s="236"/>
      <c r="L78" s="236"/>
      <c r="M78" s="236"/>
      <c r="N78" s="236"/>
      <c r="O78" s="236"/>
      <c r="P78" s="236"/>
      <c r="Q78" s="236"/>
      <c r="R78" s="237"/>
      <c r="S78" s="48"/>
      <c r="T78" s="48"/>
      <c r="U78" s="48"/>
      <c r="V78" s="48"/>
      <c r="W78" s="48"/>
      <c r="X78" s="48"/>
      <c r="Y78" s="48"/>
      <c r="Z78" s="48"/>
    </row>
    <row r="79" spans="2:26" hidden="1">
      <c r="B79" s="236"/>
      <c r="C79" s="126"/>
      <c r="D79" s="126"/>
      <c r="E79" s="126"/>
    </row>
    <row r="80" spans="2:26" hidden="1">
      <c r="B80" s="236"/>
      <c r="C80" s="236"/>
      <c r="D80" s="236"/>
      <c r="E80" s="236"/>
      <c r="F80" s="236"/>
      <c r="G80" s="236"/>
      <c r="H80" s="236"/>
      <c r="I80" s="236"/>
      <c r="J80" s="236"/>
      <c r="K80" s="236"/>
      <c r="L80" s="236"/>
      <c r="M80" s="236"/>
      <c r="N80" s="236"/>
      <c r="O80" s="236"/>
      <c r="P80" s="236"/>
      <c r="Q80" s="236"/>
      <c r="R80" s="237"/>
      <c r="S80" s="237"/>
      <c r="T80" s="237"/>
      <c r="U80" s="237"/>
      <c r="V80" s="237"/>
      <c r="W80" s="237"/>
      <c r="X80" s="237"/>
      <c r="Y80" s="237"/>
      <c r="Z80" s="237"/>
    </row>
  </sheetData>
  <mergeCells count="5">
    <mergeCell ref="AA3:AA5"/>
    <mergeCell ref="C2:T2"/>
    <mergeCell ref="B74:M74"/>
    <mergeCell ref="B3:B4"/>
    <mergeCell ref="C3:Y3"/>
  </mergeCells>
  <conditionalFormatting sqref="C61:D66">
    <cfRule type="cellIs" dxfId="98" priority="126" operator="equal">
      <formula>$E$179</formula>
    </cfRule>
    <cfRule type="cellIs" dxfId="97" priority="125" operator="equal">
      <formula>0</formula>
    </cfRule>
  </conditionalFormatting>
  <conditionalFormatting sqref="C40:F40">
    <cfRule type="cellIs" dxfId="96" priority="74" operator="equal">
      <formula>$E$179</formula>
    </cfRule>
    <cfRule type="cellIs" dxfId="95" priority="73" operator="equal">
      <formula>0</formula>
    </cfRule>
  </conditionalFormatting>
  <conditionalFormatting sqref="C31:J37">
    <cfRule type="cellIs" dxfId="94" priority="55" operator="equal">
      <formula>0</formula>
    </cfRule>
    <cfRule type="cellIs" dxfId="93" priority="56" operator="equal">
      <formula>$E$179</formula>
    </cfRule>
  </conditionalFormatting>
  <conditionalFormatting sqref="C41:J43">
    <cfRule type="cellIs" dxfId="92" priority="76" operator="equal">
      <formula>$E$179</formula>
    </cfRule>
    <cfRule type="cellIs" dxfId="91" priority="75" operator="equal">
      <formula>0</formula>
    </cfRule>
  </conditionalFormatting>
  <conditionalFormatting sqref="C51:K51">
    <cfRule type="cellIs" dxfId="90" priority="94" operator="equal">
      <formula>$E$179</formula>
    </cfRule>
    <cfRule type="cellIs" dxfId="89" priority="93" operator="equal">
      <formula>0</formula>
    </cfRule>
  </conditionalFormatting>
  <conditionalFormatting sqref="C53:N53">
    <cfRule type="cellIs" dxfId="88" priority="98" operator="equal">
      <formula>$E$179</formula>
    </cfRule>
    <cfRule type="cellIs" dxfId="87" priority="97" operator="equal">
      <formula>0</formula>
    </cfRule>
  </conditionalFormatting>
  <conditionalFormatting sqref="C13:Z13">
    <cfRule type="cellIs" dxfId="86" priority="59" operator="equal">
      <formula>0</formula>
    </cfRule>
    <cfRule type="cellIs" dxfId="85" priority="60" operator="equal">
      <formula>$E$179</formula>
    </cfRule>
  </conditionalFormatting>
  <conditionalFormatting sqref="C55:Z55">
    <cfRule type="cellIs" dxfId="84" priority="102" operator="equal">
      <formula>$E$179</formula>
    </cfRule>
    <cfRule type="cellIs" dxfId="83" priority="101" operator="equal">
      <formula>0</formula>
    </cfRule>
  </conditionalFormatting>
  <conditionalFormatting sqref="C67:Z68">
    <cfRule type="cellIs" dxfId="82" priority="69" operator="equal">
      <formula>0</formula>
    </cfRule>
    <cfRule type="cellIs" dxfId="81" priority="70" operator="equal">
      <formula>$E$179</formula>
    </cfRule>
  </conditionalFormatting>
  <conditionalFormatting sqref="E60:E62">
    <cfRule type="cellIs" dxfId="80" priority="124" operator="equal">
      <formula>$E$179</formula>
    </cfRule>
    <cfRule type="cellIs" dxfId="79" priority="123" operator="equal">
      <formula>0</formula>
    </cfRule>
  </conditionalFormatting>
  <conditionalFormatting sqref="E64:E66">
    <cfRule type="cellIs" dxfId="78" priority="122" operator="equal">
      <formula>$E$179</formula>
    </cfRule>
    <cfRule type="cellIs" dxfId="77" priority="121" operator="equal">
      <formula>0</formula>
    </cfRule>
  </conditionalFormatting>
  <conditionalFormatting sqref="F52">
    <cfRule type="cellIs" dxfId="76" priority="96" operator="equal">
      <formula>$E$179</formula>
    </cfRule>
    <cfRule type="cellIs" dxfId="75" priority="95" operator="equal">
      <formula>0</formula>
    </cfRule>
  </conditionalFormatting>
  <conditionalFormatting sqref="F61:N66">
    <cfRule type="cellIs" dxfId="74" priority="118" operator="equal">
      <formula>$E$179</formula>
    </cfRule>
    <cfRule type="cellIs" dxfId="73" priority="117" operator="equal">
      <formula>0</formula>
    </cfRule>
  </conditionalFormatting>
  <conditionalFormatting sqref="H60">
    <cfRule type="cellIs" dxfId="72" priority="116" operator="equal">
      <formula>$E$179</formula>
    </cfRule>
    <cfRule type="cellIs" dxfId="71" priority="115" operator="equal">
      <formula>0</formula>
    </cfRule>
  </conditionalFormatting>
  <conditionalFormatting sqref="H40:L40 K41:L42">
    <cfRule type="cellIs" dxfId="70" priority="77" operator="equal">
      <formula>0</formula>
    </cfRule>
  </conditionalFormatting>
  <conditionalFormatting sqref="H40:L40">
    <cfRule type="cellIs" dxfId="69" priority="78" operator="equal">
      <formula>$E$179</formula>
    </cfRule>
  </conditionalFormatting>
  <conditionalFormatting sqref="K31:K34">
    <cfRule type="cellIs" dxfId="68" priority="54" operator="equal">
      <formula>$E$179</formula>
    </cfRule>
    <cfRule type="cellIs" dxfId="67" priority="53" operator="equal">
      <formula>0</formula>
    </cfRule>
  </conditionalFormatting>
  <conditionalFormatting sqref="K36:K37">
    <cfRule type="cellIs" dxfId="66" priority="52" operator="equal">
      <formula>$E$179</formula>
    </cfRule>
    <cfRule type="cellIs" dxfId="65" priority="51" operator="equal">
      <formula>0</formula>
    </cfRule>
  </conditionalFormatting>
  <conditionalFormatting sqref="K60">
    <cfRule type="cellIs" dxfId="64" priority="113" operator="equal">
      <formula>0</formula>
    </cfRule>
    <cfRule type="cellIs" dxfId="63" priority="114" operator="equal">
      <formula>$E$179</formula>
    </cfRule>
  </conditionalFormatting>
  <conditionalFormatting sqref="K41:L42">
    <cfRule type="cellIs" dxfId="62" priority="132" operator="equal">
      <formula>$E$179</formula>
    </cfRule>
  </conditionalFormatting>
  <conditionalFormatting sqref="L31:R37">
    <cfRule type="cellIs" dxfId="61" priority="49" operator="equal">
      <formula>0</formula>
    </cfRule>
    <cfRule type="cellIs" dxfId="60" priority="50" operator="equal">
      <formula>$E$179</formula>
    </cfRule>
  </conditionalFormatting>
  <conditionalFormatting sqref="M42">
    <cfRule type="cellIs" dxfId="59" priority="79" operator="equal">
      <formula>0</formula>
    </cfRule>
    <cfRule type="cellIs" dxfId="58" priority="80" operator="equal">
      <formula>$E$179</formula>
    </cfRule>
  </conditionalFormatting>
  <conditionalFormatting sqref="M60:N60">
    <cfRule type="cellIs" dxfId="57" priority="110" operator="equal">
      <formula>$E$179</formula>
    </cfRule>
    <cfRule type="cellIs" dxfId="56" priority="109" operator="equal">
      <formula>0</formula>
    </cfRule>
  </conditionalFormatting>
  <conditionalFormatting sqref="N40:P42">
    <cfRule type="cellIs" dxfId="55" priority="81" operator="equal">
      <formula>0</formula>
    </cfRule>
    <cfRule type="cellIs" dxfId="54" priority="82" operator="equal">
      <formula>$E$179</formula>
    </cfRule>
  </conditionalFormatting>
  <conditionalFormatting sqref="O64:T66">
    <cfRule type="cellIs" dxfId="53" priority="105" operator="equal">
      <formula>0</formula>
    </cfRule>
    <cfRule type="cellIs" dxfId="52" priority="106" operator="equal">
      <formula>$E$179</formula>
    </cfRule>
  </conditionalFormatting>
  <conditionalFormatting sqref="O52:Z53">
    <cfRule type="cellIs" dxfId="51" priority="6" operator="equal">
      <formula>$E$179</formula>
    </cfRule>
    <cfRule type="cellIs" dxfId="50" priority="5" operator="equal">
      <formula>0</formula>
    </cfRule>
  </conditionalFormatting>
  <conditionalFormatting sqref="O61:Z62">
    <cfRule type="cellIs" dxfId="49" priority="35" operator="equal">
      <formula>0</formula>
    </cfRule>
    <cfRule type="cellIs" dxfId="48" priority="36" operator="equal">
      <formula>$E$179</formula>
    </cfRule>
  </conditionalFormatting>
  <conditionalFormatting sqref="Q40">
    <cfRule type="cellIs" dxfId="47" priority="83" operator="equal">
      <formula>0</formula>
    </cfRule>
    <cfRule type="cellIs" dxfId="46" priority="84" operator="equal">
      <formula>$E$179</formula>
    </cfRule>
  </conditionalFormatting>
  <conditionalFormatting sqref="Q38:R38">
    <cfRule type="cellIs" dxfId="45" priority="39" operator="equal">
      <formula>0</formula>
    </cfRule>
    <cfRule type="cellIs" dxfId="44" priority="40" operator="equal">
      <formula>$E$179</formula>
    </cfRule>
  </conditionalFormatting>
  <conditionalFormatting sqref="Q41:T42">
    <cfRule type="cellIs" dxfId="43" priority="87" operator="equal">
      <formula>0</formula>
    </cfRule>
    <cfRule type="cellIs" dxfId="42" priority="88" operator="equal">
      <formula>$E$179</formula>
    </cfRule>
  </conditionalFormatting>
  <conditionalFormatting sqref="R50:Z50">
    <cfRule type="cellIs" dxfId="41" priority="9" operator="equal">
      <formula>0</formula>
    </cfRule>
    <cfRule type="cellIs" dxfId="40" priority="10" operator="equal">
      <formula>$E$179</formula>
    </cfRule>
  </conditionalFormatting>
  <conditionalFormatting sqref="S40">
    <cfRule type="cellIs" dxfId="39" priority="85" operator="equal">
      <formula>0</formula>
    </cfRule>
    <cfRule type="cellIs" dxfId="38" priority="86" operator="equal">
      <formula>$E$179</formula>
    </cfRule>
  </conditionalFormatting>
  <conditionalFormatting sqref="S29:U29">
    <cfRule type="cellIs" dxfId="37" priority="57" operator="equal">
      <formula>0</formula>
    </cfRule>
    <cfRule type="cellIs" dxfId="36" priority="58" operator="equal">
      <formula>$E$179</formula>
    </cfRule>
  </conditionalFormatting>
  <conditionalFormatting sqref="S31:V34">
    <cfRule type="cellIs" dxfId="35" priority="43" operator="equal">
      <formula>0</formula>
    </cfRule>
    <cfRule type="cellIs" dxfId="34" priority="44" operator="equal">
      <formula>$E$179</formula>
    </cfRule>
  </conditionalFormatting>
  <conditionalFormatting sqref="S36:V37">
    <cfRule type="cellIs" dxfId="33" priority="47" operator="equal">
      <formula>0</formula>
    </cfRule>
    <cfRule type="cellIs" dxfId="32" priority="48" operator="equal">
      <formula>$E$179</formula>
    </cfRule>
  </conditionalFormatting>
  <conditionalFormatting sqref="T38">
    <cfRule type="cellIs" dxfId="31" priority="42" operator="equal">
      <formula>$E$179</formula>
    </cfRule>
    <cfRule type="cellIs" dxfId="30" priority="41" operator="equal">
      <formula>0</formula>
    </cfRule>
  </conditionalFormatting>
  <conditionalFormatting sqref="T35:U35">
    <cfRule type="cellIs" dxfId="29" priority="46" operator="equal">
      <formula>$E$179</formula>
    </cfRule>
    <cfRule type="cellIs" dxfId="28" priority="45" operator="equal">
      <formula>0</formula>
    </cfRule>
  </conditionalFormatting>
  <conditionalFormatting sqref="U64:U65">
    <cfRule type="cellIs" dxfId="27" priority="67" operator="equal">
      <formula>0</formula>
    </cfRule>
    <cfRule type="cellIs" dxfId="26" priority="68" operator="equal">
      <formula>$E$179</formula>
    </cfRule>
  </conditionalFormatting>
  <conditionalFormatting sqref="V41">
    <cfRule type="cellIs" dxfId="25" priority="89" operator="equal">
      <formula>0</formula>
    </cfRule>
    <cfRule type="cellIs" dxfId="24" priority="90" operator="equal">
      <formula>$E$179</formula>
    </cfRule>
  </conditionalFormatting>
  <conditionalFormatting sqref="V57:Z57">
    <cfRule type="cellIs" dxfId="23" priority="13" operator="equal">
      <formula>0</formula>
    </cfRule>
    <cfRule type="cellIs" dxfId="22" priority="14" operator="equal">
      <formula>$E$179</formula>
    </cfRule>
  </conditionalFormatting>
  <conditionalFormatting sqref="V64:Z64">
    <cfRule type="cellIs" dxfId="21" priority="104" operator="equal">
      <formula>$E$179</formula>
    </cfRule>
    <cfRule type="cellIs" dxfId="20" priority="103" operator="equal">
      <formula>0</formula>
    </cfRule>
  </conditionalFormatting>
  <conditionalFormatting sqref="W30:W38">
    <cfRule type="cellIs" dxfId="19" priority="18" operator="equal">
      <formula>$E$179</formula>
    </cfRule>
    <cfRule type="cellIs" dxfId="18" priority="17" operator="equal">
      <formula>0</formula>
    </cfRule>
  </conditionalFormatting>
  <conditionalFormatting sqref="W40:X41">
    <cfRule type="cellIs" dxfId="17" priority="4" operator="equal">
      <formula>$E$179</formula>
    </cfRule>
    <cfRule type="cellIs" dxfId="16" priority="3" operator="equal">
      <formula>0</formula>
    </cfRule>
  </conditionalFormatting>
  <conditionalFormatting sqref="X31:Z37">
    <cfRule type="cellIs" dxfId="15" priority="1" operator="equal">
      <formula>0</formula>
    </cfRule>
    <cfRule type="cellIs" dxfId="14" priority="2" operator="equal">
      <formula>$E$179</formula>
    </cfRule>
  </conditionalFormatting>
  <conditionalFormatting sqref="Y40:Z42">
    <cfRule type="cellIs" dxfId="13" priority="24" operator="equal">
      <formula>$E$179</formula>
    </cfRule>
    <cfRule type="cellIs" dxfId="12" priority="23" operator="equal">
      <formula>0</formula>
    </cfRule>
  </conditionalFormatting>
  <hyperlinks>
    <hyperlink ref="B76" r:id="rId1" display="https://travel.state.gov/content/travel/en/legal/visa-law0/visa-statistics/annual-reports.html" xr:uid="{00000000-0004-0000-0800-000000000000}"/>
    <hyperlink ref="AA3:AA5" location="Índice!A1" display="Regresar" xr:uid="{00000000-0004-0000-0800-000001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V.1. Totalvisas</vt:lpstr>
      <vt:lpstr>V.2. Totalvisasinmig</vt:lpstr>
      <vt:lpstr>V.3. Visasporpaísycondmig</vt:lpstr>
      <vt:lpstr>V.4. Totalvisasnoinmigcat</vt:lpstr>
      <vt:lpstr>V.5. Principalesclasenoinmig</vt:lpstr>
      <vt:lpstr>V.6. Totalvisasnoinmigmx</vt:lpstr>
      <vt:lpstr>V.7. Principalescategoinmi</vt:lpstr>
      <vt:lpstr>V.8. InmigranteMx</vt:lpstr>
      <vt:lpstr>V.9. Principalescategonoinmig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V.</dc:creator>
  <cp:lastModifiedBy>Olivares Eslava Rodrigo Manuel</cp:lastModifiedBy>
  <cp:lastPrinted>2019-12-18T21:54:46Z</cp:lastPrinted>
  <dcterms:created xsi:type="dcterms:W3CDTF">2016-07-11T15:37:45Z</dcterms:created>
  <dcterms:modified xsi:type="dcterms:W3CDTF">2024-08-02T17:55:37Z</dcterms:modified>
</cp:coreProperties>
</file>